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506" windowWidth="12120" windowHeight="9120" activeTab="1"/>
  </bookViews>
  <sheets>
    <sheet name="national stock" sheetId="1" r:id="rId1"/>
    <sheet name="unit history" sheetId="2" r:id="rId2"/>
    <sheet name="race" sheetId="3" r:id="rId3"/>
    <sheet name="hispanic" sheetId="4" r:id="rId4"/>
    <sheet name="elderly_disabled" sheetId="5" r:id="rId5"/>
    <sheet name="subs by income" sheetId="6" r:id="rId6"/>
    <sheet name="HUD 2001 BA" sheetId="7" r:id="rId7"/>
    <sheet name="outlay history" sheetId="8" r:id="rId8"/>
  </sheets>
  <definedNames>
    <definedName name="_xlnm.Print_Area" localSheetId="4">'elderly_disabled'!$A$1:$E$31</definedName>
    <definedName name="_xlnm.Print_Area" localSheetId="3">'hispanic'!$A$1:$E$30</definedName>
    <definedName name="_xlnm.Print_Area" localSheetId="6">'HUD 2001 BA'!$A$1:$D$28</definedName>
    <definedName name="_xlnm.Print_Area" localSheetId="0">'national stock'!$A$1:$E$28</definedName>
    <definedName name="_xlnm.Print_Area" localSheetId="7">'outlay history'!$A$1:$AG$24</definedName>
    <definedName name="_xlnm.Print_Area" localSheetId="2">'race'!$A$1:$H$26</definedName>
    <definedName name="_xlnm.Print_Area" localSheetId="5">'subs by income'!$A$1:$I$36</definedName>
    <definedName name="_xlnm.Print_Area" localSheetId="1">'unit history'!$A$1:$AQ$29</definedName>
  </definedNames>
  <calcPr fullCalcOnLoad="1"/>
</workbook>
</file>

<file path=xl/sharedStrings.xml><?xml version="1.0" encoding="utf-8"?>
<sst xmlns="http://schemas.openxmlformats.org/spreadsheetml/2006/main" count="134" uniqueCount="91">
  <si>
    <t>Sec. 8 &amp; Housing Assist.</t>
  </si>
  <si>
    <t>Public Housing</t>
  </si>
  <si>
    <t>Homeless Programs</t>
  </si>
  <si>
    <t>Block Grants</t>
  </si>
  <si>
    <t>Total</t>
  </si>
  <si>
    <t>Source: The Green Book, U.S. House of Representatives, Committee on Ways and Means, April 2001.</t>
  </si>
  <si>
    <t>Section 515</t>
  </si>
  <si>
    <t>Section 236</t>
  </si>
  <si>
    <t>Section 8 TBA</t>
  </si>
  <si>
    <t>S. 8 "newer assisted"</t>
  </si>
  <si>
    <t>S.8 "older assisted"**</t>
  </si>
  <si>
    <t>Rent Supp.</t>
  </si>
  <si>
    <t>Total Eligible Units</t>
  </si>
  <si>
    <t>**Older Assisted includes S.8 "older assisted", rental supplements and Section 236 units.</t>
  </si>
  <si>
    <t>(in millions)</t>
  </si>
  <si>
    <t>CDBG</t>
  </si>
  <si>
    <t>HOME</t>
  </si>
  <si>
    <t>Vouchers and Certificates</t>
  </si>
  <si>
    <t>Public Housing Capital Fund</t>
  </si>
  <si>
    <t>HOPE VI</t>
  </si>
  <si>
    <t>Public Housing Operating Fund</t>
  </si>
  <si>
    <t>Drug Elimination</t>
  </si>
  <si>
    <t>Section 202</t>
  </si>
  <si>
    <t>Section 811</t>
  </si>
  <si>
    <t>Indian Housing Block Grant</t>
  </si>
  <si>
    <t>Homeless Assistance</t>
  </si>
  <si>
    <t>HOPWA</t>
  </si>
  <si>
    <t>Fair Housing</t>
  </si>
  <si>
    <t>Rural Housing</t>
  </si>
  <si>
    <t>Brownfields</t>
  </si>
  <si>
    <t>Lead Based Paint</t>
  </si>
  <si>
    <t>Percent of Total</t>
  </si>
  <si>
    <t>Housing Stock</t>
  </si>
  <si>
    <t>Owner Occupied</t>
  </si>
  <si>
    <t>Renter Occupied</t>
  </si>
  <si>
    <t>For-Rent Vacant</t>
  </si>
  <si>
    <t>For-Sale Vacant</t>
  </si>
  <si>
    <t>Off Market</t>
  </si>
  <si>
    <t>Other Vacant*</t>
  </si>
  <si>
    <t>% Elderly</t>
  </si>
  <si>
    <t>% disabled (non-elderly)</t>
  </si>
  <si>
    <t>Section 8 New/Sub. Rehab</t>
  </si>
  <si>
    <t>Section 8 LMSA</t>
  </si>
  <si>
    <t>n/a</t>
  </si>
  <si>
    <t xml:space="preserve">White </t>
  </si>
  <si>
    <t>Black</t>
  </si>
  <si>
    <t>Am. Indian</t>
  </si>
  <si>
    <t>Asian or Pac. Islander</t>
  </si>
  <si>
    <t>Other</t>
  </si>
  <si>
    <t>Section 8 Mod. Rehab</t>
  </si>
  <si>
    <t>S. 8-New Const. And Sub. Rehab</t>
  </si>
  <si>
    <t>221(d)(3)--BMIR</t>
  </si>
  <si>
    <t>Nation</t>
  </si>
  <si>
    <t>Hispanic/Latino</t>
  </si>
  <si>
    <t>Not Hispanic or Latino</t>
  </si>
  <si>
    <t>**Other vacant includes seasonal vacancies and units unoccupied but sold or rented</t>
  </si>
  <si>
    <t xml:space="preserve">Source: U.S. Housing Market Conditions, 4th Quarter 2000, U.S. Department of Housing and Urban Development, </t>
  </si>
  <si>
    <t>Office of Policy Development and Research.</t>
  </si>
  <si>
    <t>Source: Multifamily Tenant Characteristics System, U.S. Department of Housing and Urban Development, March 2001.</t>
  </si>
  <si>
    <t>Source: Multifamily Tenant Characteristics System, U.S. Department of Housing and Urban Development, March 2001,</t>
  </si>
  <si>
    <t>"Overview of Race and Hispanic Origin", Census Brief 2000, U.S, Census Bureau, March 2001.</t>
  </si>
  <si>
    <t>Source: "HUD Budget Chart for Selected Programs", National Low-Income Housing Coalition, April 2001.</t>
  </si>
  <si>
    <t>Source: The Green Book, U.S. House of Representatives, Committee on Ways and Means, October 6, 2000.</t>
  </si>
  <si>
    <t>(in billions of 2000 dollars)</t>
  </si>
  <si>
    <t>Table I: 4th Quarter 2000 Housing Stock Data</t>
  </si>
  <si>
    <t>Table II: Number of Units Eligible for Assistance by Program, 1976-1999</t>
  </si>
  <si>
    <t>Table II: Number of Eligible Units by Program, 1976-1999</t>
  </si>
  <si>
    <t>Table III: Tenant Race by Program</t>
  </si>
  <si>
    <t>Table IV: Hispanic Origin by Program</t>
  </si>
  <si>
    <t>Table V: Special Population by Program</t>
  </si>
  <si>
    <t>Table VII: Budget Outlays, Select Programs, 1977-2000</t>
  </si>
  <si>
    <t>S.8 "older assisted"*</t>
  </si>
  <si>
    <t>Section 236 w/o S.8</t>
  </si>
  <si>
    <t>Source: Olson, Edgar O. "Housing Programs for Low-Income Households",  National Bureau for Economic Research, Working Paper, April 2001.</t>
  </si>
  <si>
    <t>Table VII: FY 2001 Budget Authority by Program (Direct Spending)</t>
  </si>
  <si>
    <t>Table VIII: Budget Outlays, Select Programs, 1977-2000</t>
  </si>
  <si>
    <t>Quintile</t>
  </si>
  <si>
    <t>Tax Expenditures</t>
  </si>
  <si>
    <t>Housing Outlays</t>
  </si>
  <si>
    <t>Percent</t>
  </si>
  <si>
    <t>Quintile Income Limit</t>
  </si>
  <si>
    <t>Quintile Average Income</t>
  </si>
  <si>
    <t>Bottom</t>
  </si>
  <si>
    <t>Second</t>
  </si>
  <si>
    <t xml:space="preserve">Third </t>
  </si>
  <si>
    <t>Fourth</t>
  </si>
  <si>
    <t>Top</t>
  </si>
  <si>
    <t>NA</t>
  </si>
  <si>
    <t>(in billions of Constant 2001 Dollars)</t>
  </si>
  <si>
    <t>Table VI: Distribution of Housing Subsidies, by Income, 2001</t>
  </si>
  <si>
    <t>Source: Cushing N. Dolbeare, "Changing Priorities: The Federal Budget and Housing Assistance, 1976-2006", National Low Income Housing Coalition, May 2001.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</si>
</sst>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_(&quot;$&quot;* #,##0_);_(&quot;$&quot;* \(#,##0\);_(&quot;$&quot;* &quot;-&quot;??_);_(@_)"/>
    <numFmt numFmtId="166" formatCode="[$$-1409]#,##0.0"/>
    <numFmt numFmtId="167" formatCode="[$$-409]#,##0.000"/>
    <numFmt numFmtId="168" formatCode="0.0%"/>
    <numFmt numFmtId="169" formatCode="[$$-409]#,##0.00"/>
    <numFmt numFmtId="170" formatCode="_(* #,##0_);_(* \(#,##0\);_(* &quot;-&quot;??_);_(@_)"/>
    <numFmt numFmtId="171" formatCode="[$$-409]#,##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Garamond"/>
      <family val="1"/>
    </font>
    <font>
      <b/>
      <sz val="26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167" fontId="3" fillId="0" borderId="11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18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9" xfId="0" applyFont="1" applyBorder="1" applyAlignment="1">
      <alignment/>
    </xf>
    <xf numFmtId="9" fontId="3" fillId="0" borderId="20" xfId="0" applyNumberFormat="1" applyFont="1" applyBorder="1" applyAlignment="1">
      <alignment/>
    </xf>
    <xf numFmtId="9" fontId="3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43" fontId="4" fillId="0" borderId="0" xfId="15" applyFont="1" applyAlignment="1">
      <alignment horizontal="centerContinuous"/>
    </xf>
    <xf numFmtId="43" fontId="4" fillId="0" borderId="0" xfId="15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71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171" fontId="7" fillId="0" borderId="8" xfId="0" applyNumberFormat="1" applyFont="1" applyBorder="1" applyAlignment="1">
      <alignment horizontal="center"/>
    </xf>
    <xf numFmtId="168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I21"/>
  <sheetViews>
    <sheetView view="pageBreakPreview" zoomScale="60" zoomScaleNormal="60" workbookViewId="0" topLeftCell="A1">
      <selection activeCell="A6" sqref="A6"/>
    </sheetView>
  </sheetViews>
  <sheetFormatPr defaultColWidth="9.140625" defaultRowHeight="12.75"/>
  <cols>
    <col min="1" max="1" width="37.28125" style="0" customWidth="1"/>
    <col min="2" max="2" width="29.140625" style="0" customWidth="1"/>
    <col min="3" max="3" width="31.28125" style="0" customWidth="1"/>
    <col min="4" max="4" width="18.7109375" style="0" customWidth="1"/>
    <col min="5" max="5" width="37.28125" style="0" customWidth="1"/>
  </cols>
  <sheetData>
    <row r="1" s="1" customFormat="1" ht="19.5" thickTop="1"/>
    <row r="2" s="2" customFormat="1" ht="18.75"/>
    <row r="3" s="2" customFormat="1" ht="18.75"/>
    <row r="4" s="2" customFormat="1" ht="18.75"/>
    <row r="5" spans="1:61" s="2" customFormat="1" ht="33.75">
      <c r="A5" s="3" t="s">
        <v>64</v>
      </c>
      <c r="B5" s="4"/>
      <c r="C5" s="4"/>
      <c r="D5" s="4"/>
      <c r="E5" s="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78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5" s="2" customFormat="1" ht="18.75">
      <c r="A6" s="4" t="s">
        <v>14</v>
      </c>
      <c r="B6" s="4"/>
      <c r="C6" s="4"/>
      <c r="D6" s="4"/>
      <c r="E6" s="4"/>
    </row>
    <row r="7" spans="1:5" s="2" customFormat="1" ht="19.5" thickBot="1">
      <c r="A7" s="4"/>
      <c r="B7" s="4"/>
      <c r="C7" s="4"/>
      <c r="D7" s="4"/>
      <c r="E7" s="4"/>
    </row>
    <row r="8" spans="2:4" s="2" customFormat="1" ht="18.75">
      <c r="B8" s="40"/>
      <c r="C8" s="10"/>
      <c r="D8" s="11" t="s">
        <v>31</v>
      </c>
    </row>
    <row r="9" spans="2:4" ht="18.75">
      <c r="B9" s="13" t="s">
        <v>32</v>
      </c>
      <c r="C9" s="25">
        <v>120144000</v>
      </c>
      <c r="D9" s="41">
        <v>1</v>
      </c>
    </row>
    <row r="10" spans="2:4" ht="18.75">
      <c r="B10" s="13" t="s">
        <v>33</v>
      </c>
      <c r="C10" s="25">
        <v>71906000</v>
      </c>
      <c r="D10" s="41">
        <f>C10/C9</f>
        <v>0.5984984685044613</v>
      </c>
    </row>
    <row r="11" spans="2:4" ht="18.75">
      <c r="B11" s="13" t="s">
        <v>34</v>
      </c>
      <c r="C11" s="25">
        <v>34587000</v>
      </c>
      <c r="D11" s="41">
        <f>C11/C9</f>
        <v>0.28787954454654413</v>
      </c>
    </row>
    <row r="12" spans="2:4" ht="18.75">
      <c r="B12" s="13" t="s">
        <v>35</v>
      </c>
      <c r="C12" s="25">
        <v>2970000</v>
      </c>
      <c r="D12" s="41">
        <f>C12/C9</f>
        <v>0.02472033559728326</v>
      </c>
    </row>
    <row r="13" spans="2:4" ht="18.75">
      <c r="B13" s="13" t="s">
        <v>36</v>
      </c>
      <c r="C13" s="25">
        <v>1188000</v>
      </c>
      <c r="D13" s="41">
        <f>C13/C9</f>
        <v>0.009888134238913304</v>
      </c>
    </row>
    <row r="14" spans="2:4" ht="18.75">
      <c r="B14" s="13" t="s">
        <v>37</v>
      </c>
      <c r="C14" s="25">
        <v>5292000</v>
      </c>
      <c r="D14" s="41">
        <f>C14/C9</f>
        <v>0.044047143427886536</v>
      </c>
    </row>
    <row r="15" spans="2:4" ht="19.5" thickBot="1">
      <c r="B15" s="19" t="s">
        <v>38</v>
      </c>
      <c r="C15" s="28">
        <f>3450000+751000</f>
        <v>4201000</v>
      </c>
      <c r="D15" s="42">
        <f>C15/C9</f>
        <v>0.03496637368491144</v>
      </c>
    </row>
    <row r="18" ht="15">
      <c r="B18" s="33" t="s">
        <v>56</v>
      </c>
    </row>
    <row r="19" ht="15">
      <c r="B19" s="33" t="s">
        <v>57</v>
      </c>
    </row>
    <row r="21" ht="15">
      <c r="B21" s="33" t="s">
        <v>55</v>
      </c>
    </row>
  </sheetData>
  <mergeCells count="1">
    <mergeCell ref="AF5:AQ5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&amp;L&amp;"Garamond,Bold"&amp;52Millennial Housing Commission</oddHeader>
    <oddFooter>&amp;R&amp;"Garamond,Regular"&amp;12Millennial Housing Commission
May 14, 2001
Housing Briefing Book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BI25"/>
  <sheetViews>
    <sheetView tabSelected="1" view="pageBreakPreview" zoomScale="60" zoomScaleNormal="60" workbookViewId="0" topLeftCell="A4">
      <selection activeCell="S9" sqref="S9"/>
    </sheetView>
  </sheetViews>
  <sheetFormatPr defaultColWidth="9.140625" defaultRowHeight="12.75"/>
  <cols>
    <col min="1" max="1" width="10.57421875" style="2" customWidth="1"/>
    <col min="2" max="2" width="22.7109375" style="2" customWidth="1"/>
    <col min="3" max="15" width="0" style="2" hidden="1" customWidth="1"/>
    <col min="16" max="28" width="11.57421875" style="2" bestFit="1" customWidth="1"/>
    <col min="29" max="30" width="10.57421875" style="2" customWidth="1"/>
    <col min="31" max="31" width="33.140625" style="2" customWidth="1"/>
    <col min="32" max="32" width="21.8515625" style="2" customWidth="1"/>
    <col min="33" max="34" width="11.57421875" style="2" bestFit="1" customWidth="1"/>
    <col min="35" max="35" width="10.421875" style="2" customWidth="1"/>
    <col min="36" max="36" width="12.00390625" style="2" customWidth="1"/>
    <col min="37" max="37" width="10.8515625" style="2" customWidth="1"/>
    <col min="38" max="41" width="11.57421875" style="2" bestFit="1" customWidth="1"/>
    <col min="42" max="42" width="11.57421875" style="2" customWidth="1"/>
    <col min="43" max="43" width="33.140625" style="2" customWidth="1"/>
    <col min="44" max="16384" width="9.140625" style="2" customWidth="1"/>
  </cols>
  <sheetData>
    <row r="1" s="1" customFormat="1" ht="19.5" thickTop="1"/>
    <row r="6" spans="1:61" ht="33.7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78" t="s">
        <v>66</v>
      </c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10" ht="19.5" thickBot="1"/>
    <row r="11" spans="2:42" ht="34.5" customHeight="1">
      <c r="B11" s="9"/>
      <c r="C11" s="24">
        <v>1963</v>
      </c>
      <c r="D11" s="24">
        <v>1964</v>
      </c>
      <c r="E11" s="24">
        <v>1965</v>
      </c>
      <c r="F11" s="24">
        <v>1966</v>
      </c>
      <c r="G11" s="24">
        <v>1967</v>
      </c>
      <c r="H11" s="24">
        <v>1968</v>
      </c>
      <c r="I11" s="24">
        <v>1969</v>
      </c>
      <c r="J11" s="24">
        <v>1970</v>
      </c>
      <c r="K11" s="24">
        <v>1971</v>
      </c>
      <c r="L11" s="24">
        <v>1972</v>
      </c>
      <c r="M11" s="24">
        <v>1973</v>
      </c>
      <c r="N11" s="24">
        <v>1974</v>
      </c>
      <c r="O11" s="24">
        <v>1975</v>
      </c>
      <c r="P11" s="10">
        <v>1976</v>
      </c>
      <c r="Q11" s="10">
        <v>1977</v>
      </c>
      <c r="R11" s="10">
        <v>1978</v>
      </c>
      <c r="S11" s="10">
        <v>1979</v>
      </c>
      <c r="T11" s="10">
        <v>1980</v>
      </c>
      <c r="U11" s="10">
        <v>1981</v>
      </c>
      <c r="V11" s="10">
        <v>1982</v>
      </c>
      <c r="W11" s="10">
        <v>1983</v>
      </c>
      <c r="X11" s="10">
        <v>1984</v>
      </c>
      <c r="Y11" s="10">
        <v>1985</v>
      </c>
      <c r="Z11" s="10">
        <v>1986</v>
      </c>
      <c r="AA11" s="10">
        <v>1987</v>
      </c>
      <c r="AB11" s="10">
        <v>1988</v>
      </c>
      <c r="AC11" s="11">
        <v>1989</v>
      </c>
      <c r="AD11" s="12"/>
      <c r="AF11" s="9"/>
      <c r="AG11" s="10">
        <v>1990</v>
      </c>
      <c r="AH11" s="10">
        <v>1991</v>
      </c>
      <c r="AI11" s="10">
        <v>1992</v>
      </c>
      <c r="AJ11" s="10">
        <v>1993</v>
      </c>
      <c r="AK11" s="10">
        <v>1994</v>
      </c>
      <c r="AL11" s="10">
        <v>1995</v>
      </c>
      <c r="AM11" s="10">
        <v>1996</v>
      </c>
      <c r="AN11" s="10">
        <v>1997</v>
      </c>
      <c r="AO11" s="10">
        <v>1998</v>
      </c>
      <c r="AP11" s="11">
        <v>1999</v>
      </c>
    </row>
    <row r="12" spans="2:42" ht="34.5" customHeight="1">
      <c r="B12" s="13" t="s">
        <v>1</v>
      </c>
      <c r="C12" s="25">
        <v>511047</v>
      </c>
      <c r="D12" s="25">
        <v>539841</v>
      </c>
      <c r="E12" s="25">
        <v>577347</v>
      </c>
      <c r="F12" s="25">
        <v>608554</v>
      </c>
      <c r="G12" s="25">
        <v>639631</v>
      </c>
      <c r="H12" s="25">
        <v>687336</v>
      </c>
      <c r="I12" s="25">
        <v>767723</v>
      </c>
      <c r="J12" s="25">
        <v>830454</v>
      </c>
      <c r="K12" s="25">
        <v>892651</v>
      </c>
      <c r="L12" s="25">
        <v>989419</v>
      </c>
      <c r="M12" s="25">
        <v>1047000</v>
      </c>
      <c r="N12" s="25">
        <v>1109000</v>
      </c>
      <c r="O12" s="25">
        <v>1151000</v>
      </c>
      <c r="P12" s="25">
        <v>1172000</v>
      </c>
      <c r="Q12" s="25">
        <v>1174000</v>
      </c>
      <c r="R12" s="25">
        <v>1173000</v>
      </c>
      <c r="S12" s="25">
        <v>1178000</v>
      </c>
      <c r="T12" s="25">
        <v>1192000</v>
      </c>
      <c r="U12" s="25">
        <v>1204000</v>
      </c>
      <c r="V12" s="25">
        <v>1224000</v>
      </c>
      <c r="W12" s="25">
        <v>1313816</v>
      </c>
      <c r="X12" s="25">
        <v>1340575</v>
      </c>
      <c r="Y12" s="25">
        <v>1355152</v>
      </c>
      <c r="Z12" s="25">
        <v>1379679</v>
      </c>
      <c r="AA12" s="25">
        <v>1390098</v>
      </c>
      <c r="AB12" s="25">
        <v>1397907</v>
      </c>
      <c r="AC12" s="26">
        <v>1403816</v>
      </c>
      <c r="AD12" s="25"/>
      <c r="AF12" s="13" t="s">
        <v>1</v>
      </c>
      <c r="AG12" s="25">
        <v>1404870</v>
      </c>
      <c r="AH12" s="25">
        <v>1410137</v>
      </c>
      <c r="AI12" s="25">
        <v>1409191</v>
      </c>
      <c r="AJ12" s="25">
        <v>1407923</v>
      </c>
      <c r="AK12" s="25">
        <v>1409455</v>
      </c>
      <c r="AL12" s="25">
        <v>1397205</v>
      </c>
      <c r="AM12" s="25">
        <v>1388746</v>
      </c>
      <c r="AN12" s="25">
        <v>1372260</v>
      </c>
      <c r="AO12" s="25">
        <v>1295437</v>
      </c>
      <c r="AP12" s="27">
        <v>1273500</v>
      </c>
    </row>
    <row r="13" spans="2:42" ht="34.5" customHeight="1">
      <c r="B13" s="13" t="s">
        <v>6</v>
      </c>
      <c r="C13" s="25">
        <v>24</v>
      </c>
      <c r="D13" s="25">
        <f>192+24</f>
        <v>216</v>
      </c>
      <c r="E13" s="25">
        <f>192+24+310</f>
        <v>526</v>
      </c>
      <c r="F13" s="25">
        <f>24+192+310+578</f>
        <v>1104</v>
      </c>
      <c r="G13" s="25">
        <f>24+192+310+578+737</f>
        <v>1841</v>
      </c>
      <c r="H13" s="25">
        <f>24+192+310+578+737+1627</f>
        <v>3468</v>
      </c>
      <c r="I13" s="25">
        <f>H13+2075</f>
        <v>5543</v>
      </c>
      <c r="J13" s="25">
        <f>I13+2995</f>
        <v>8538</v>
      </c>
      <c r="K13" s="25">
        <f>J13+2624</f>
        <v>11162</v>
      </c>
      <c r="L13" s="25">
        <f>K13+3868</f>
        <v>15030</v>
      </c>
      <c r="M13" s="25">
        <f>L13+8839</f>
        <v>23869</v>
      </c>
      <c r="N13" s="25">
        <f>M13+12590</f>
        <v>36459</v>
      </c>
      <c r="O13" s="25">
        <f>N13+20903</f>
        <v>57362</v>
      </c>
      <c r="P13" s="25">
        <f>O13+30175</f>
        <v>87537</v>
      </c>
      <c r="Q13" s="25">
        <f>P13+30096</f>
        <v>117633</v>
      </c>
      <c r="R13" s="25">
        <f>Q13+35511</f>
        <v>153144</v>
      </c>
      <c r="S13" s="25">
        <f>R13+38650</f>
        <v>191794</v>
      </c>
      <c r="T13" s="25">
        <f>S13+33100</f>
        <v>224894</v>
      </c>
      <c r="U13" s="25">
        <f>T13+29500</f>
        <v>254394</v>
      </c>
      <c r="V13" s="25">
        <f>U13+30616</f>
        <v>285010</v>
      </c>
      <c r="W13" s="25">
        <f>V13+23406</f>
        <v>308416</v>
      </c>
      <c r="X13" s="25">
        <f>W13+29772</f>
        <v>338188</v>
      </c>
      <c r="Y13" s="25">
        <f>X13+28218</f>
        <v>366406</v>
      </c>
      <c r="Z13" s="25">
        <f>Y13+21252</f>
        <v>387658</v>
      </c>
      <c r="AA13" s="25">
        <f>Z13+17434</f>
        <v>405092</v>
      </c>
      <c r="AB13" s="25">
        <f>AA13+16489</f>
        <v>421581</v>
      </c>
      <c r="AC13" s="26">
        <f>AB13+15996</f>
        <v>437577</v>
      </c>
      <c r="AD13" s="25"/>
      <c r="AF13" s="13" t="s">
        <v>6</v>
      </c>
      <c r="AG13" s="25">
        <f>AC13+16063</f>
        <v>453640</v>
      </c>
      <c r="AH13" s="25">
        <f>AG13+15396</f>
        <v>469036</v>
      </c>
      <c r="AI13" s="25">
        <f>AH13+14798</f>
        <v>483834</v>
      </c>
      <c r="AJ13" s="25">
        <f>AI13+14568</f>
        <v>498402</v>
      </c>
      <c r="AK13" s="25">
        <f>AJ13+11542</f>
        <v>509944</v>
      </c>
      <c r="AL13" s="25">
        <f>AK13+2853</f>
        <v>512797</v>
      </c>
      <c r="AM13" s="25">
        <f>AL13+1913</f>
        <v>514710</v>
      </c>
      <c r="AN13" s="25">
        <f>AM13+2468</f>
        <v>517178</v>
      </c>
      <c r="AO13" s="25">
        <f>AN13+2520</f>
        <v>519698</v>
      </c>
      <c r="AP13" s="26">
        <v>439672</v>
      </c>
    </row>
    <row r="14" spans="2:42" ht="34.5" customHeight="1">
      <c r="B14" s="13" t="s">
        <v>72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5437</v>
      </c>
      <c r="K14" s="25">
        <v>32322</v>
      </c>
      <c r="L14" s="25">
        <v>98699</v>
      </c>
      <c r="M14" s="25">
        <v>191261</v>
      </c>
      <c r="N14" s="25">
        <v>293831</v>
      </c>
      <c r="O14" s="25">
        <v>400360</v>
      </c>
      <c r="P14" s="25">
        <v>447126</v>
      </c>
      <c r="Q14" s="25">
        <v>543360</v>
      </c>
      <c r="R14" s="25">
        <v>544515</v>
      </c>
      <c r="S14" s="25">
        <v>541460</v>
      </c>
      <c r="T14" s="25">
        <f>538285-163000</f>
        <v>375285</v>
      </c>
      <c r="U14" s="25">
        <f>537206-161000</f>
        <v>376206</v>
      </c>
      <c r="V14" s="25">
        <f>536531-174600</f>
        <v>361931</v>
      </c>
      <c r="W14" s="25">
        <f>533469-176736</f>
        <v>356733</v>
      </c>
      <c r="X14" s="25">
        <f>530735-178115</f>
        <v>352620</v>
      </c>
      <c r="Y14" s="25">
        <f>527978-196280</f>
        <v>331698</v>
      </c>
      <c r="Z14" s="25">
        <f>529121-192000</f>
        <v>337121</v>
      </c>
      <c r="AA14" s="25">
        <f>528174-189389</f>
        <v>338785</v>
      </c>
      <c r="AB14" s="25">
        <f>528174-202575</f>
        <v>325599</v>
      </c>
      <c r="AC14" s="26">
        <f>528000-197329</f>
        <v>330671</v>
      </c>
      <c r="AD14" s="25"/>
      <c r="AF14" s="13" t="s">
        <v>7</v>
      </c>
      <c r="AG14" s="25">
        <f>530625-199617</f>
        <v>331008</v>
      </c>
      <c r="AH14" s="25">
        <f>528115-199000</f>
        <v>329115</v>
      </c>
      <c r="AI14" s="25">
        <f>510442-199000</f>
        <v>311442</v>
      </c>
      <c r="AJ14" s="25">
        <f>510105-190140</f>
        <v>319965</v>
      </c>
      <c r="AK14" s="25">
        <f>504966-190140</f>
        <v>314826</v>
      </c>
      <c r="AL14" s="25">
        <f>508353-190140</f>
        <v>318213</v>
      </c>
      <c r="AM14" s="25">
        <f>505305-190140</f>
        <v>315165</v>
      </c>
      <c r="AN14" s="25">
        <f>494121-190140</f>
        <v>303981</v>
      </c>
      <c r="AO14" s="25">
        <f>476451-190140</f>
        <v>286311</v>
      </c>
      <c r="AP14" s="26">
        <f>60323</f>
        <v>60323</v>
      </c>
    </row>
    <row r="15" spans="2:42" ht="34.5" customHeight="1">
      <c r="B15" s="13" t="s">
        <v>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162085</v>
      </c>
      <c r="Q15" s="25">
        <v>297256</v>
      </c>
      <c r="R15" s="25">
        <v>427331</v>
      </c>
      <c r="S15" s="25">
        <v>521329</v>
      </c>
      <c r="T15" s="25">
        <v>599122</v>
      </c>
      <c r="U15" s="25">
        <v>650817</v>
      </c>
      <c r="V15" s="25">
        <v>690643</v>
      </c>
      <c r="W15" s="25">
        <v>728406</v>
      </c>
      <c r="X15" s="25">
        <v>748543</v>
      </c>
      <c r="Y15" s="25">
        <v>797383</v>
      </c>
      <c r="Z15" s="25">
        <v>892863</v>
      </c>
      <c r="AA15" s="25">
        <v>956181</v>
      </c>
      <c r="AB15" s="25">
        <v>1024689</v>
      </c>
      <c r="AC15" s="26">
        <v>1089598</v>
      </c>
      <c r="AD15" s="25"/>
      <c r="AF15" s="13" t="s">
        <v>8</v>
      </c>
      <c r="AG15" s="25">
        <v>1137244</v>
      </c>
      <c r="AH15" s="25">
        <v>1166257</v>
      </c>
      <c r="AI15" s="25">
        <v>1326250</v>
      </c>
      <c r="AJ15" s="25">
        <v>1391794</v>
      </c>
      <c r="AK15" s="25">
        <v>1486533</v>
      </c>
      <c r="AL15" s="25">
        <v>1413311</v>
      </c>
      <c r="AM15" s="25">
        <v>1464588</v>
      </c>
      <c r="AN15" s="25">
        <v>1499329</v>
      </c>
      <c r="AO15" s="25">
        <v>1605898</v>
      </c>
      <c r="AP15" s="26">
        <v>1580501</v>
      </c>
    </row>
    <row r="16" spans="2:42" ht="34.5" customHeight="1">
      <c r="B16" s="13" t="s">
        <v>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>
        <v>5701</v>
      </c>
      <c r="Q16" s="25">
        <v>30281</v>
      </c>
      <c r="R16" s="25">
        <v>88738</v>
      </c>
      <c r="S16" s="25">
        <v>191815</v>
      </c>
      <c r="T16" s="25">
        <v>333153</v>
      </c>
      <c r="U16" s="25">
        <v>474465</v>
      </c>
      <c r="V16" s="25">
        <v>571298</v>
      </c>
      <c r="W16" s="25">
        <v>664395</v>
      </c>
      <c r="X16" s="25">
        <v>730148</v>
      </c>
      <c r="Y16" s="25">
        <v>757091</v>
      </c>
      <c r="Z16" s="25">
        <v>777656</v>
      </c>
      <c r="AA16" s="25">
        <v>793812</v>
      </c>
      <c r="AB16" s="25">
        <v>798551</v>
      </c>
      <c r="AC16" s="26">
        <v>803618</v>
      </c>
      <c r="AD16" s="25"/>
      <c r="AF16" s="13" t="s">
        <v>9</v>
      </c>
      <c r="AG16" s="25">
        <v>822962</v>
      </c>
      <c r="AH16" s="25">
        <v>827474</v>
      </c>
      <c r="AI16" s="25">
        <v>822383</v>
      </c>
      <c r="AJ16" s="25">
        <v>826791</v>
      </c>
      <c r="AK16" s="25">
        <v>844663</v>
      </c>
      <c r="AL16" s="25">
        <v>890241</v>
      </c>
      <c r="AM16" s="25">
        <v>907215</v>
      </c>
      <c r="AN16" s="25">
        <v>880369</v>
      </c>
      <c r="AO16" s="25">
        <v>853523</v>
      </c>
      <c r="AP16" s="26">
        <f>643635+207131</f>
        <v>850766</v>
      </c>
    </row>
    <row r="17" spans="2:42" ht="34.5" customHeight="1">
      <c r="B17" s="13" t="s">
        <v>10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>
        <v>105480</v>
      </c>
      <c r="Q17" s="25">
        <v>125598</v>
      </c>
      <c r="R17" s="25">
        <v>174845</v>
      </c>
      <c r="S17" s="25">
        <v>185297</v>
      </c>
      <c r="T17" s="25">
        <v>221036</v>
      </c>
      <c r="U17" s="25">
        <v>193645</v>
      </c>
      <c r="V17" s="25">
        <v>264742</v>
      </c>
      <c r="W17" s="25">
        <v>357103</v>
      </c>
      <c r="X17" s="25">
        <v>431121</v>
      </c>
      <c r="Y17" s="25">
        <v>455832</v>
      </c>
      <c r="Z17" s="25">
        <v>472820</v>
      </c>
      <c r="AA17" s="25">
        <v>489510</v>
      </c>
      <c r="AB17" s="25">
        <v>509222</v>
      </c>
      <c r="AC17" s="26">
        <v>526650</v>
      </c>
      <c r="AD17" s="25"/>
      <c r="AF17" s="13" t="s">
        <v>71</v>
      </c>
      <c r="AG17" s="25">
        <v>540256</v>
      </c>
      <c r="AH17" s="25">
        <v>554264</v>
      </c>
      <c r="AI17" s="25">
        <v>573844</v>
      </c>
      <c r="AJ17" s="25">
        <v>593423</v>
      </c>
      <c r="AK17" s="25">
        <v>594763</v>
      </c>
      <c r="AL17" s="25">
        <v>608140</v>
      </c>
      <c r="AM17" s="25">
        <v>586359</v>
      </c>
      <c r="AN17" s="25">
        <v>563937</v>
      </c>
      <c r="AO17" s="25">
        <v>541514</v>
      </c>
      <c r="AP17" s="26">
        <f>60333+409043+71039</f>
        <v>540415</v>
      </c>
    </row>
    <row r="18" spans="2:42" ht="34.5" customHeight="1" thickBot="1">
      <c r="B18" s="13" t="s">
        <v>11</v>
      </c>
      <c r="C18" s="25">
        <v>0</v>
      </c>
      <c r="D18" s="25">
        <v>0</v>
      </c>
      <c r="E18" s="25">
        <v>0</v>
      </c>
      <c r="F18" s="25">
        <v>0</v>
      </c>
      <c r="G18" s="25">
        <v>930</v>
      </c>
      <c r="H18" s="25">
        <v>2731</v>
      </c>
      <c r="I18" s="25">
        <v>12299</v>
      </c>
      <c r="J18" s="25">
        <v>30804</v>
      </c>
      <c r="K18" s="25">
        <v>57786</v>
      </c>
      <c r="L18" s="25">
        <v>92070</v>
      </c>
      <c r="M18" s="25">
        <v>118184</v>
      </c>
      <c r="N18" s="25">
        <v>147847</v>
      </c>
      <c r="O18" s="25">
        <v>165326</v>
      </c>
      <c r="P18" s="25">
        <v>174339</v>
      </c>
      <c r="Q18" s="25">
        <v>179908</v>
      </c>
      <c r="R18" s="25">
        <v>171598</v>
      </c>
      <c r="S18" s="25">
        <v>178891</v>
      </c>
      <c r="T18" s="25">
        <v>164992</v>
      </c>
      <c r="U18" s="25">
        <v>157779</v>
      </c>
      <c r="V18" s="25">
        <v>153355</v>
      </c>
      <c r="W18" s="25">
        <v>76919</v>
      </c>
      <c r="X18" s="25">
        <v>55606</v>
      </c>
      <c r="Y18" s="25">
        <v>45611</v>
      </c>
      <c r="Z18" s="25">
        <v>34376</v>
      </c>
      <c r="AA18" s="25">
        <v>23487</v>
      </c>
      <c r="AB18" s="25">
        <v>23476</v>
      </c>
      <c r="AC18" s="26">
        <v>20000</v>
      </c>
      <c r="AD18" s="25"/>
      <c r="AF18" s="13" t="s">
        <v>11</v>
      </c>
      <c r="AG18" s="25">
        <v>20000</v>
      </c>
      <c r="AH18" s="25">
        <v>20000</v>
      </c>
      <c r="AI18" s="25">
        <v>20000</v>
      </c>
      <c r="AJ18" s="25">
        <v>19270</v>
      </c>
      <c r="AK18" s="25">
        <v>18808</v>
      </c>
      <c r="AL18" s="25">
        <v>20860</v>
      </c>
      <c r="AM18" s="25">
        <v>20860</v>
      </c>
      <c r="AN18" s="25">
        <v>20860</v>
      </c>
      <c r="AO18" s="25">
        <v>20860</v>
      </c>
      <c r="AP18" s="26">
        <v>20860</v>
      </c>
    </row>
    <row r="19" spans="2:42" ht="30.75" customHeight="1" thickBot="1">
      <c r="B19" s="29" t="s">
        <v>12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>
        <f aca="true" t="shared" si="0" ref="P19:AC19">SUM(P12:P18)</f>
        <v>2154268</v>
      </c>
      <c r="Q19" s="31">
        <f t="shared" si="0"/>
        <v>2468036</v>
      </c>
      <c r="R19" s="31">
        <f t="shared" si="0"/>
        <v>2733171</v>
      </c>
      <c r="S19" s="31">
        <f t="shared" si="0"/>
        <v>2988586</v>
      </c>
      <c r="T19" s="31">
        <f t="shared" si="0"/>
        <v>3110482</v>
      </c>
      <c r="U19" s="31">
        <f t="shared" si="0"/>
        <v>3311306</v>
      </c>
      <c r="V19" s="31">
        <f t="shared" si="0"/>
        <v>3550979</v>
      </c>
      <c r="W19" s="31">
        <f t="shared" si="0"/>
        <v>3805788</v>
      </c>
      <c r="X19" s="31">
        <f t="shared" si="0"/>
        <v>3996801</v>
      </c>
      <c r="Y19" s="31">
        <f t="shared" si="0"/>
        <v>4109173</v>
      </c>
      <c r="Z19" s="31">
        <f t="shared" si="0"/>
        <v>4282173</v>
      </c>
      <c r="AA19" s="31">
        <f t="shared" si="0"/>
        <v>4396965</v>
      </c>
      <c r="AB19" s="31">
        <f t="shared" si="0"/>
        <v>4501025</v>
      </c>
      <c r="AC19" s="32">
        <f t="shared" si="0"/>
        <v>4611930</v>
      </c>
      <c r="AF19" s="29" t="s">
        <v>12</v>
      </c>
      <c r="AG19" s="31">
        <f aca="true" t="shared" si="1" ref="AG19:AP19">SUM(AG12:AG18)</f>
        <v>4709980</v>
      </c>
      <c r="AH19" s="31">
        <f t="shared" si="1"/>
        <v>4776283</v>
      </c>
      <c r="AI19" s="31">
        <f t="shared" si="1"/>
        <v>4946944</v>
      </c>
      <c r="AJ19" s="31">
        <f t="shared" si="1"/>
        <v>5057568</v>
      </c>
      <c r="AK19" s="31">
        <f t="shared" si="1"/>
        <v>5178992</v>
      </c>
      <c r="AL19" s="31">
        <f t="shared" si="1"/>
        <v>5160767</v>
      </c>
      <c r="AM19" s="31">
        <f t="shared" si="1"/>
        <v>5197643</v>
      </c>
      <c r="AN19" s="31">
        <f t="shared" si="1"/>
        <v>5157914</v>
      </c>
      <c r="AO19" s="31">
        <f t="shared" si="1"/>
        <v>5123241</v>
      </c>
      <c r="AP19" s="32">
        <f t="shared" si="1"/>
        <v>4766037</v>
      </c>
    </row>
    <row r="23" ht="18.75">
      <c r="B23" s="2" t="s">
        <v>73</v>
      </c>
    </row>
    <row r="24" ht="18.75">
      <c r="B24" s="33"/>
    </row>
    <row r="25" ht="18.75">
      <c r="B25" s="33" t="s">
        <v>13</v>
      </c>
    </row>
  </sheetData>
  <mergeCells count="1">
    <mergeCell ref="AE6:AQ6"/>
  </mergeCells>
  <printOptions/>
  <pageMargins left="0.75" right="0.75" top="1" bottom="1" header="0.5" footer="0.5"/>
  <pageSetup horizontalDpi="600" verticalDpi="600" orientation="landscape" scale="60" r:id="rId1"/>
  <headerFooter alignWithMargins="0">
    <oddHeader>&amp;L&amp;"Garamond,Bold"&amp;52Millennial Housing Commission</oddHeader>
    <oddFooter>&amp;R&amp;"Garamond,Regular"&amp;12Millennial Housing Commission
May 14, 2001
Housing Briefing Book</oddFooter>
  </headerFooter>
  <colBreaks count="1" manualBreakCount="1">
    <brk id="30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7:BH22"/>
  <sheetViews>
    <sheetView zoomScale="60" zoomScaleNormal="60" workbookViewId="0" topLeftCell="A1">
      <selection activeCell="A8" sqref="A8"/>
    </sheetView>
  </sheetViews>
  <sheetFormatPr defaultColWidth="9.140625" defaultRowHeight="12.75"/>
  <cols>
    <col min="1" max="1" width="24.57421875" style="0" customWidth="1"/>
    <col min="2" max="2" width="38.57421875" style="0" bestFit="1" customWidth="1"/>
    <col min="3" max="3" width="8.7109375" style="0" bestFit="1" customWidth="1"/>
    <col min="4" max="4" width="7.28125" style="0" bestFit="1" customWidth="1"/>
    <col min="5" max="5" width="13.8515625" style="0" bestFit="1" customWidth="1"/>
    <col min="6" max="6" width="25.421875" style="0" bestFit="1" customWidth="1"/>
    <col min="8" max="8" width="24.57421875" style="0" customWidth="1"/>
  </cols>
  <sheetData>
    <row r="1" s="1" customFormat="1" ht="19.5" thickTop="1"/>
    <row r="2" s="12" customFormat="1" ht="18.75"/>
    <row r="3" s="12" customFormat="1" ht="18.75"/>
    <row r="4" s="2" customFormat="1" ht="18.75"/>
    <row r="5" s="2" customFormat="1" ht="18.75"/>
    <row r="6" s="2" customFormat="1" ht="18.75"/>
    <row r="7" spans="1:60" s="2" customFormat="1" ht="33.75">
      <c r="A7" s="3" t="s">
        <v>67</v>
      </c>
      <c r="B7" s="4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34"/>
      <c r="O7" s="34"/>
      <c r="P7" s="34"/>
      <c r="Q7" s="34"/>
      <c r="R7" s="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78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s="2" customFormat="1" ht="22.5" customHeight="1">
      <c r="A8" s="3"/>
      <c r="B8" s="4"/>
      <c r="C8" s="4"/>
      <c r="D8" s="4"/>
      <c r="E8" s="4"/>
      <c r="F8" s="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s="2" customFormat="1" ht="22.5" customHeight="1">
      <c r="A9" s="3"/>
      <c r="B9" s="4"/>
      <c r="C9" s="4"/>
      <c r="D9" s="4"/>
      <c r="E9" s="4"/>
      <c r="F9" s="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23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s="2" customFormat="1" ht="22.5" customHeight="1" thickBot="1">
      <c r="A10" s="3"/>
      <c r="B10" s="4"/>
      <c r="C10" s="4"/>
      <c r="D10" s="4"/>
      <c r="E10" s="4"/>
      <c r="F10" s="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23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2:7" ht="27" customHeight="1">
      <c r="B11" s="9"/>
      <c r="C11" s="10" t="s">
        <v>44</v>
      </c>
      <c r="D11" s="10" t="s">
        <v>45</v>
      </c>
      <c r="E11" s="10" t="s">
        <v>46</v>
      </c>
      <c r="F11" s="10" t="s">
        <v>47</v>
      </c>
      <c r="G11" s="11" t="s">
        <v>48</v>
      </c>
    </row>
    <row r="12" spans="2:7" ht="18.75">
      <c r="B12" s="13" t="s">
        <v>8</v>
      </c>
      <c r="C12" s="46">
        <v>0.54</v>
      </c>
      <c r="D12" s="46">
        <v>0.42</v>
      </c>
      <c r="E12" s="46">
        <v>0.01</v>
      </c>
      <c r="F12" s="46">
        <v>0.03</v>
      </c>
      <c r="G12" s="52"/>
    </row>
    <row r="13" spans="2:7" ht="18.75">
      <c r="B13" s="13" t="s">
        <v>1</v>
      </c>
      <c r="C13" s="46">
        <v>0.49</v>
      </c>
      <c r="D13" s="46">
        <v>0.48</v>
      </c>
      <c r="E13" s="46">
        <v>0.01</v>
      </c>
      <c r="F13" s="46">
        <v>0.02</v>
      </c>
      <c r="G13" s="52"/>
    </row>
    <row r="14" spans="2:7" ht="18.75">
      <c r="B14" s="13" t="s">
        <v>49</v>
      </c>
      <c r="C14" s="46">
        <v>0.5</v>
      </c>
      <c r="D14" s="46">
        <v>0.47</v>
      </c>
      <c r="E14" s="46">
        <v>0.01</v>
      </c>
      <c r="F14" s="46">
        <v>0.02</v>
      </c>
      <c r="G14" s="52"/>
    </row>
    <row r="15" spans="2:7" ht="18.75">
      <c r="B15" s="13" t="s">
        <v>50</v>
      </c>
      <c r="C15" s="46">
        <v>0.7</v>
      </c>
      <c r="D15" s="46">
        <v>0.27</v>
      </c>
      <c r="E15" s="46">
        <v>0</v>
      </c>
      <c r="F15" s="46">
        <v>0.03</v>
      </c>
      <c r="G15" s="52"/>
    </row>
    <row r="16" spans="2:7" ht="18.75">
      <c r="B16" s="13" t="s">
        <v>7</v>
      </c>
      <c r="C16" s="46">
        <v>0.65</v>
      </c>
      <c r="D16" s="46">
        <v>0.3</v>
      </c>
      <c r="E16" s="46">
        <v>0</v>
      </c>
      <c r="F16" s="46">
        <v>0.04</v>
      </c>
      <c r="G16" s="52"/>
    </row>
    <row r="17" spans="2:7" ht="18.75">
      <c r="B17" s="13" t="s">
        <v>51</v>
      </c>
      <c r="C17" s="46">
        <v>0.55</v>
      </c>
      <c r="D17" s="46">
        <v>0.39</v>
      </c>
      <c r="E17" s="46">
        <v>0</v>
      </c>
      <c r="F17" s="46">
        <v>0.06</v>
      </c>
      <c r="G17" s="52"/>
    </row>
    <row r="18" spans="2:7" ht="19.5" thickBot="1">
      <c r="B18" s="19" t="s">
        <v>52</v>
      </c>
      <c r="C18" s="48">
        <v>0.75</v>
      </c>
      <c r="D18" s="48">
        <v>0.12</v>
      </c>
      <c r="E18" s="48">
        <v>0.01</v>
      </c>
      <c r="F18" s="48">
        <v>0.04</v>
      </c>
      <c r="G18" s="49">
        <v>0.08</v>
      </c>
    </row>
    <row r="21" ht="15">
      <c r="B21" s="33" t="s">
        <v>59</v>
      </c>
    </row>
    <row r="22" ht="15">
      <c r="B22" s="33" t="s">
        <v>60</v>
      </c>
    </row>
  </sheetData>
  <mergeCells count="1">
    <mergeCell ref="AE7:AP7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&amp;L&amp;"Garamond,Bold"&amp;52Millennial Housing Commission</oddHeader>
    <oddFooter>&amp;R&amp;"Garamond,Regular"&amp;12Millennial Housing Commission
May 14, 2001
Housing Briefing Book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8:BH21"/>
  <sheetViews>
    <sheetView zoomScale="60" zoomScaleNormal="60" workbookViewId="0" topLeftCell="A1">
      <selection activeCell="A9" sqref="A9"/>
    </sheetView>
  </sheetViews>
  <sheetFormatPr defaultColWidth="9.140625" defaultRowHeight="12.75"/>
  <cols>
    <col min="1" max="1" width="29.421875" style="0" customWidth="1"/>
    <col min="2" max="2" width="37.7109375" style="0" customWidth="1"/>
    <col min="3" max="3" width="27.7109375" style="0" customWidth="1"/>
    <col min="4" max="4" width="27.8515625" style="0" customWidth="1"/>
    <col min="5" max="5" width="29.421875" style="0" customWidth="1"/>
  </cols>
  <sheetData>
    <row r="1" s="1" customFormat="1" ht="19.5" thickTop="1"/>
    <row r="2" s="12" customFormat="1" ht="18.75"/>
    <row r="3" s="12" customFormat="1" ht="18.75"/>
    <row r="4" s="12" customFormat="1" ht="18.75"/>
    <row r="5" s="12" customFormat="1" ht="18.75"/>
    <row r="6" s="2" customFormat="1" ht="18.75"/>
    <row r="7" s="2" customFormat="1" ht="18.75"/>
    <row r="8" spans="1:5" s="2" customFormat="1" ht="33.75">
      <c r="A8" s="53" t="s">
        <v>68</v>
      </c>
      <c r="B8" s="4"/>
      <c r="C8" s="4"/>
      <c r="D8" s="4"/>
      <c r="E8" s="4"/>
    </row>
    <row r="9" spans="1:60" s="2" customFormat="1" ht="33.75">
      <c r="A9" s="54"/>
      <c r="B9" s="4"/>
      <c r="C9" s="4"/>
      <c r="D9" s="4"/>
      <c r="E9" s="4"/>
      <c r="F9" s="4"/>
      <c r="G9" s="4"/>
      <c r="H9" s="4"/>
      <c r="I9" s="34"/>
      <c r="J9" s="34"/>
      <c r="K9" s="34"/>
      <c r="L9" s="34"/>
      <c r="M9" s="34"/>
      <c r="N9" s="34"/>
      <c r="O9" s="34"/>
      <c r="P9" s="34"/>
      <c r="Q9" s="34"/>
      <c r="R9" s="3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78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s="2" customFormat="1" ht="34.5" thickBot="1">
      <c r="A10" s="3"/>
      <c r="B10" s="4"/>
      <c r="C10" s="4"/>
      <c r="D10" s="55"/>
      <c r="E10" s="4"/>
      <c r="F10" s="4"/>
      <c r="G10" s="4"/>
      <c r="H10" s="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23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2:4" ht="32.25" customHeight="1">
      <c r="B11" s="9"/>
      <c r="C11" s="56" t="s">
        <v>53</v>
      </c>
      <c r="D11" s="57" t="s">
        <v>54</v>
      </c>
    </row>
    <row r="12" spans="2:4" ht="18.75">
      <c r="B12" s="13" t="s">
        <v>8</v>
      </c>
      <c r="C12" s="46">
        <v>0.16</v>
      </c>
      <c r="D12" s="47">
        <v>0.84</v>
      </c>
    </row>
    <row r="13" spans="2:4" ht="18.75">
      <c r="B13" s="13" t="s">
        <v>1</v>
      </c>
      <c r="C13" s="46">
        <v>0.2</v>
      </c>
      <c r="D13" s="47">
        <v>0.8</v>
      </c>
    </row>
    <row r="14" spans="2:4" ht="18.75">
      <c r="B14" s="13" t="s">
        <v>49</v>
      </c>
      <c r="C14" s="46">
        <v>0.22</v>
      </c>
      <c r="D14" s="47">
        <v>0.78</v>
      </c>
    </row>
    <row r="15" spans="2:4" ht="18.75">
      <c r="B15" s="13" t="s">
        <v>50</v>
      </c>
      <c r="C15" s="46">
        <v>0.12</v>
      </c>
      <c r="D15" s="47">
        <v>0.88</v>
      </c>
    </row>
    <row r="16" spans="2:4" ht="18.75">
      <c r="B16" s="13" t="s">
        <v>7</v>
      </c>
      <c r="C16" s="46">
        <v>0.1</v>
      </c>
      <c r="D16" s="47">
        <v>0.9</v>
      </c>
    </row>
    <row r="17" spans="2:4" ht="18.75">
      <c r="B17" s="13" t="s">
        <v>51</v>
      </c>
      <c r="C17" s="46">
        <v>0.11</v>
      </c>
      <c r="D17" s="47">
        <v>0.89</v>
      </c>
    </row>
    <row r="18" spans="2:4" ht="19.5" thickBot="1">
      <c r="B18" s="19" t="s">
        <v>52</v>
      </c>
      <c r="C18" s="48">
        <v>0.125</v>
      </c>
      <c r="D18" s="49">
        <v>0.875</v>
      </c>
    </row>
    <row r="20" ht="15">
      <c r="B20" s="33" t="s">
        <v>58</v>
      </c>
    </row>
    <row r="21" ht="15">
      <c r="B21" s="33" t="s">
        <v>60</v>
      </c>
    </row>
  </sheetData>
  <mergeCells count="1">
    <mergeCell ref="AE9:AP9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&amp;L&amp;"Garamond,Bold"&amp;52Millennial Housing Commission</oddHeader>
    <oddFooter>&amp;R&amp;"Garamond,Regular"&amp;12Millennial Housing Commission
May 14, 2001
Housing Briefing Book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BH24"/>
  <sheetViews>
    <sheetView zoomScale="60" zoomScaleNormal="60" workbookViewId="0" topLeftCell="A1">
      <selection activeCell="A1" sqref="A1:IV5"/>
    </sheetView>
  </sheetViews>
  <sheetFormatPr defaultColWidth="9.140625" defaultRowHeight="12.75"/>
  <cols>
    <col min="1" max="1" width="33.00390625" style="0" customWidth="1"/>
    <col min="2" max="2" width="33.140625" style="0" customWidth="1"/>
    <col min="3" max="3" width="24.28125" style="43" customWidth="1"/>
    <col min="4" max="4" width="28.421875" style="0" bestFit="1" customWidth="1"/>
    <col min="5" max="5" width="33.00390625" style="0" customWidth="1"/>
  </cols>
  <sheetData>
    <row r="1" s="1" customFormat="1" ht="19.5" thickTop="1"/>
    <row r="2" s="2" customFormat="1" ht="18.75"/>
    <row r="3" s="2" customFormat="1" ht="18.75"/>
    <row r="4" s="2" customFormat="1" ht="18.75"/>
    <row r="5" spans="1:60" s="2" customFormat="1" ht="33.75">
      <c r="A5" s="3" t="s">
        <v>69</v>
      </c>
      <c r="B5" s="4"/>
      <c r="C5" s="4"/>
      <c r="D5" s="4"/>
      <c r="E5" s="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78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4" s="2" customFormat="1" ht="18.75">
      <c r="A6" s="4"/>
      <c r="B6" s="4"/>
      <c r="C6" s="4"/>
      <c r="D6" s="4"/>
    </row>
    <row r="7" ht="12.75">
      <c r="C7"/>
    </row>
    <row r="10" ht="13.5" thickBot="1"/>
    <row r="11" spans="2:4" ht="18.75">
      <c r="B11" s="9"/>
      <c r="C11" s="44" t="s">
        <v>39</v>
      </c>
      <c r="D11" s="45" t="s">
        <v>40</v>
      </c>
    </row>
    <row r="12" spans="2:4" ht="18.75">
      <c r="B12" s="13" t="s">
        <v>8</v>
      </c>
      <c r="C12" s="46">
        <v>0.17</v>
      </c>
      <c r="D12" s="47">
        <v>0.19</v>
      </c>
    </row>
    <row r="13" spans="2:4" ht="18.75">
      <c r="B13" s="13" t="s">
        <v>1</v>
      </c>
      <c r="C13" s="46">
        <v>0.32</v>
      </c>
      <c r="D13" s="47">
        <v>0.24</v>
      </c>
    </row>
    <row r="14" spans="2:4" ht="18.75">
      <c r="B14" s="13" t="s">
        <v>41</v>
      </c>
      <c r="C14" s="46">
        <v>0.51</v>
      </c>
      <c r="D14" s="47">
        <v>0.17</v>
      </c>
    </row>
    <row r="15" spans="2:4" ht="18.75">
      <c r="B15" s="13" t="s">
        <v>22</v>
      </c>
      <c r="C15" s="46">
        <v>1</v>
      </c>
      <c r="D15" s="47">
        <v>0</v>
      </c>
    </row>
    <row r="16" spans="2:4" ht="18.75">
      <c r="B16" s="13" t="s">
        <v>42</v>
      </c>
      <c r="C16" s="46">
        <v>0.22</v>
      </c>
      <c r="D16" s="47" t="s">
        <v>43</v>
      </c>
    </row>
    <row r="17" spans="2:4" ht="18.75">
      <c r="B17" s="13" t="s">
        <v>7</v>
      </c>
      <c r="C17" s="46">
        <v>0.39</v>
      </c>
      <c r="D17" s="47">
        <v>0.14</v>
      </c>
    </row>
    <row r="18" spans="2:4" ht="18.75">
      <c r="B18" s="13" t="s">
        <v>6</v>
      </c>
      <c r="C18" s="46">
        <v>0.17</v>
      </c>
      <c r="D18" s="47" t="s">
        <v>43</v>
      </c>
    </row>
    <row r="19" spans="2:4" ht="19.5" thickBot="1">
      <c r="B19" s="19" t="s">
        <v>23</v>
      </c>
      <c r="C19" s="48">
        <v>0.1</v>
      </c>
      <c r="D19" s="49">
        <v>0.9</v>
      </c>
    </row>
    <row r="20" spans="2:4" ht="15.75">
      <c r="B20" s="50"/>
      <c r="C20" s="51"/>
      <c r="D20" s="50"/>
    </row>
    <row r="22" ht="15">
      <c r="B22" s="33" t="s">
        <v>58</v>
      </c>
    </row>
    <row r="23" ht="15">
      <c r="B23" s="33"/>
    </row>
    <row r="24" ht="15">
      <c r="B24" s="33"/>
    </row>
  </sheetData>
  <mergeCells count="1">
    <mergeCell ref="AE5:AP5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&amp;L&amp;"Garamond,Bold"&amp;52Millennial Housing Commission</oddHeader>
    <oddFooter>&amp;R&amp;"Garamond,Regular"&amp;12Millennial Housing Commission
May 14, 2001
Housing Briefing Book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BH19"/>
  <sheetViews>
    <sheetView view="pageBreakPreview" zoomScale="60" workbookViewId="0" topLeftCell="A1">
      <selection activeCell="C31" sqref="C31"/>
    </sheetView>
  </sheetViews>
  <sheetFormatPr defaultColWidth="9.140625" defaultRowHeight="12.75"/>
  <cols>
    <col min="1" max="1" width="6.57421875" style="0" customWidth="1"/>
    <col min="2" max="2" width="11.28125" style="0" bestFit="1" customWidth="1"/>
    <col min="3" max="3" width="23.00390625" style="0" bestFit="1" customWidth="1"/>
    <col min="4" max="4" width="22.28125" style="0" bestFit="1" customWidth="1"/>
    <col min="5" max="5" width="8.421875" style="0" bestFit="1" customWidth="1"/>
    <col min="6" max="6" width="11.57421875" style="0" bestFit="1" customWidth="1"/>
    <col min="7" max="7" width="28.28125" style="0" bestFit="1" customWidth="1"/>
    <col min="8" max="8" width="32.57421875" style="0" bestFit="1" customWidth="1"/>
    <col min="9" max="9" width="6.57421875" style="0" customWidth="1"/>
  </cols>
  <sheetData>
    <row r="1" s="1" customFormat="1" ht="19.5" thickTop="1"/>
    <row r="2" s="2" customFormat="1" ht="18.75"/>
    <row r="3" s="2" customFormat="1" ht="18.75"/>
    <row r="4" s="2" customFormat="1" ht="18.75"/>
    <row r="5" spans="1:60" s="2" customFormat="1" ht="33.75">
      <c r="A5" s="3" t="s">
        <v>89</v>
      </c>
      <c r="B5" s="4"/>
      <c r="C5" s="4"/>
      <c r="D5" s="4"/>
      <c r="E5" s="4"/>
      <c r="F5" s="4"/>
      <c r="G5" s="4"/>
      <c r="H5" s="4"/>
      <c r="I5" s="4"/>
      <c r="J5" s="34"/>
      <c r="K5" s="34"/>
      <c r="L5" s="34"/>
      <c r="M5" s="34"/>
      <c r="N5" s="34"/>
      <c r="O5" s="34"/>
      <c r="P5" s="34"/>
      <c r="Q5" s="34"/>
      <c r="R5" s="3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78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9" ht="12.75">
      <c r="A6" s="5" t="s">
        <v>88</v>
      </c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ht="13.5" thickBot="1"/>
    <row r="11" spans="2:8" ht="15.75">
      <c r="B11" s="76" t="s">
        <v>76</v>
      </c>
      <c r="C11" s="74" t="s">
        <v>77</v>
      </c>
      <c r="D11" s="74" t="s">
        <v>78</v>
      </c>
      <c r="E11" s="74" t="s">
        <v>4</v>
      </c>
      <c r="F11" s="74" t="s">
        <v>79</v>
      </c>
      <c r="G11" s="74" t="s">
        <v>80</v>
      </c>
      <c r="H11" s="75" t="s">
        <v>81</v>
      </c>
    </row>
    <row r="12" spans="2:8" ht="15.75">
      <c r="B12" s="59" t="s">
        <v>82</v>
      </c>
      <c r="C12" s="61">
        <v>0.1</v>
      </c>
      <c r="D12" s="61">
        <v>24.9</v>
      </c>
      <c r="E12" s="61">
        <v>25</v>
      </c>
      <c r="F12" s="62">
        <v>0.178</v>
      </c>
      <c r="G12" s="63">
        <v>17242</v>
      </c>
      <c r="H12" s="64">
        <v>9940</v>
      </c>
    </row>
    <row r="13" spans="2:8" ht="15.75">
      <c r="B13" s="59" t="s">
        <v>83</v>
      </c>
      <c r="C13" s="61">
        <v>0.6</v>
      </c>
      <c r="D13" s="61">
        <v>4.2</v>
      </c>
      <c r="E13" s="61">
        <v>4.8</v>
      </c>
      <c r="F13" s="62">
        <v>0.027</v>
      </c>
      <c r="G13" s="63">
        <v>32034</v>
      </c>
      <c r="H13" s="64">
        <v>24436</v>
      </c>
    </row>
    <row r="14" spans="2:8" ht="15.75">
      <c r="B14" s="59" t="s">
        <v>84</v>
      </c>
      <c r="C14" s="61">
        <v>4.4</v>
      </c>
      <c r="D14" s="61">
        <v>1.2</v>
      </c>
      <c r="E14" s="61">
        <v>5.6</v>
      </c>
      <c r="F14" s="62">
        <v>0.031</v>
      </c>
      <c r="G14" s="63">
        <v>50851</v>
      </c>
      <c r="H14" s="64">
        <v>40879</v>
      </c>
    </row>
    <row r="15" spans="2:8" ht="15.75">
      <c r="B15" s="59" t="s">
        <v>85</v>
      </c>
      <c r="C15" s="61">
        <v>17.2</v>
      </c>
      <c r="D15" s="61">
        <v>0.5</v>
      </c>
      <c r="E15" s="61">
        <v>17.7</v>
      </c>
      <c r="F15" s="62">
        <v>0.138</v>
      </c>
      <c r="G15" s="63">
        <v>79454</v>
      </c>
      <c r="H15" s="64">
        <v>63555</v>
      </c>
    </row>
    <row r="16" spans="2:8" ht="15.75">
      <c r="B16" s="69" t="s">
        <v>86</v>
      </c>
      <c r="C16" s="70">
        <v>92.6</v>
      </c>
      <c r="D16" s="70">
        <v>0.1</v>
      </c>
      <c r="E16" s="70">
        <v>92.7</v>
      </c>
      <c r="F16" s="71">
        <v>0.625</v>
      </c>
      <c r="G16" s="72" t="s">
        <v>87</v>
      </c>
      <c r="H16" s="73">
        <v>135401</v>
      </c>
    </row>
    <row r="17" spans="2:8" ht="16.5" thickBot="1">
      <c r="B17" s="60" t="s">
        <v>4</v>
      </c>
      <c r="C17" s="65">
        <v>114.8</v>
      </c>
      <c r="D17" s="65">
        <v>31</v>
      </c>
      <c r="E17" s="65">
        <v>145.8</v>
      </c>
      <c r="F17" s="66">
        <v>1</v>
      </c>
      <c r="G17" s="67"/>
      <c r="H17" s="68">
        <v>51855</v>
      </c>
    </row>
    <row r="18" spans="2:8" ht="15.75">
      <c r="B18" s="58"/>
      <c r="C18" s="50"/>
      <c r="D18" s="50"/>
      <c r="E18" s="50"/>
      <c r="F18" s="50"/>
      <c r="G18" s="50"/>
      <c r="H18" s="50"/>
    </row>
    <row r="19" ht="12.75">
      <c r="B19" s="77" t="s">
        <v>90</v>
      </c>
    </row>
  </sheetData>
  <mergeCells count="1">
    <mergeCell ref="AE5:AP5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&amp;L&amp;"Garamond,Bold"&amp;52Millennial Housing Commission</oddHeader>
    <oddFooter>&amp;R&amp;"Garamond,Regular"&amp;12Millennial Housing Commission
May 14, 2001
Housing Briefing Book</oddFooter>
  </headerFooter>
  <colBreaks count="1" manualBreakCount="1">
    <brk id="9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5:BH27"/>
  <sheetViews>
    <sheetView zoomScale="60" zoomScaleNormal="60" workbookViewId="0" topLeftCell="A4">
      <selection activeCell="A5" sqref="A5"/>
    </sheetView>
  </sheetViews>
  <sheetFormatPr defaultColWidth="9.140625" defaultRowHeight="12.75"/>
  <cols>
    <col min="1" max="1" width="48.7109375" style="0" customWidth="1"/>
    <col min="2" max="2" width="39.8515625" style="0" customWidth="1"/>
    <col min="3" max="3" width="17.140625" style="0" customWidth="1"/>
    <col min="4" max="4" width="48.7109375" style="0" customWidth="1"/>
  </cols>
  <sheetData>
    <row r="1" s="1" customFormat="1" ht="19.5" thickTop="1"/>
    <row r="2" s="2" customFormat="1" ht="18.75"/>
    <row r="3" s="2" customFormat="1" ht="18.75"/>
    <row r="4" s="2" customFormat="1" ht="18.75"/>
    <row r="5" spans="1:60" s="2" customFormat="1" ht="33.75">
      <c r="A5" s="3" t="s">
        <v>74</v>
      </c>
      <c r="B5" s="4"/>
      <c r="C5" s="4"/>
      <c r="D5" s="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78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4" s="2" customFormat="1" ht="18.75">
      <c r="A6" s="4" t="s">
        <v>14</v>
      </c>
      <c r="B6" s="4"/>
      <c r="C6" s="4"/>
      <c r="D6" s="4"/>
    </row>
    <row r="7" s="2" customFormat="1" ht="19.5" thickBot="1"/>
    <row r="8" spans="2:3" s="2" customFormat="1" ht="18.75">
      <c r="B8" s="9" t="s">
        <v>15</v>
      </c>
      <c r="C8" s="35">
        <v>5057</v>
      </c>
    </row>
    <row r="9" spans="2:3" ht="18.75">
      <c r="B9" s="13" t="s">
        <v>16</v>
      </c>
      <c r="C9" s="36">
        <v>1800</v>
      </c>
    </row>
    <row r="10" spans="2:3" ht="18.75">
      <c r="B10" s="13" t="s">
        <v>17</v>
      </c>
      <c r="C10" s="36">
        <v>13941</v>
      </c>
    </row>
    <row r="11" spans="2:3" ht="18.75">
      <c r="B11" s="13" t="s">
        <v>18</v>
      </c>
      <c r="C11" s="36">
        <v>3000</v>
      </c>
    </row>
    <row r="12" spans="2:3" ht="18.75">
      <c r="B12" s="13" t="s">
        <v>19</v>
      </c>
      <c r="C12" s="36">
        <v>575</v>
      </c>
    </row>
    <row r="13" spans="2:3" ht="18.75">
      <c r="B13" s="13" t="s">
        <v>20</v>
      </c>
      <c r="C13" s="36">
        <v>3242</v>
      </c>
    </row>
    <row r="14" spans="2:3" ht="18.75">
      <c r="B14" s="13" t="s">
        <v>21</v>
      </c>
      <c r="C14" s="36">
        <v>310</v>
      </c>
    </row>
    <row r="15" spans="2:3" ht="18.75">
      <c r="B15" s="13" t="s">
        <v>22</v>
      </c>
      <c r="C15" s="36">
        <v>779</v>
      </c>
    </row>
    <row r="16" spans="2:3" ht="18.75">
      <c r="B16" s="13" t="s">
        <v>23</v>
      </c>
      <c r="C16" s="36">
        <v>217</v>
      </c>
    </row>
    <row r="17" spans="2:3" ht="18.75">
      <c r="B17" s="13" t="s">
        <v>24</v>
      </c>
      <c r="C17" s="36">
        <v>65</v>
      </c>
    </row>
    <row r="18" spans="2:3" ht="18.75">
      <c r="B18" s="13" t="s">
        <v>25</v>
      </c>
      <c r="C18" s="36">
        <v>1025</v>
      </c>
    </row>
    <row r="19" spans="2:3" ht="18.75">
      <c r="B19" s="13" t="s">
        <v>26</v>
      </c>
      <c r="C19" s="36">
        <v>258</v>
      </c>
    </row>
    <row r="20" spans="2:3" ht="18.75">
      <c r="B20" s="13" t="s">
        <v>27</v>
      </c>
      <c r="C20" s="36">
        <v>46</v>
      </c>
    </row>
    <row r="21" spans="2:3" ht="18.75">
      <c r="B21" s="13" t="s">
        <v>28</v>
      </c>
      <c r="C21" s="36">
        <v>25</v>
      </c>
    </row>
    <row r="22" spans="2:3" ht="18.75">
      <c r="B22" s="13" t="s">
        <v>29</v>
      </c>
      <c r="C22" s="36">
        <v>25</v>
      </c>
    </row>
    <row r="23" spans="2:3" ht="19.5" thickBot="1">
      <c r="B23" s="19" t="s">
        <v>30</v>
      </c>
      <c r="C23" s="37">
        <v>100</v>
      </c>
    </row>
    <row r="24" spans="2:3" ht="19.5" thickBot="1">
      <c r="B24" s="38" t="s">
        <v>4</v>
      </c>
      <c r="C24" s="39">
        <f>SUM(C8:C23)</f>
        <v>30465</v>
      </c>
    </row>
    <row r="27" ht="15">
      <c r="B27" s="33" t="s">
        <v>61</v>
      </c>
    </row>
  </sheetData>
  <mergeCells count="1">
    <mergeCell ref="AE5:AP5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&amp;L&amp;"Garamond,Bold"&amp;52Millennial Housing Commission</oddHeader>
    <oddFooter>&amp;R&amp;"Garamond,Regular"&amp;12Millennial Housing Commission
May 14, 2001
Housing Briefing Book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BG18"/>
  <sheetViews>
    <sheetView zoomScale="60" zoomScaleNormal="60" workbookViewId="0" topLeftCell="A1">
      <selection activeCell="A5" sqref="A5"/>
    </sheetView>
  </sheetViews>
  <sheetFormatPr defaultColWidth="9.140625" defaultRowHeight="12.75"/>
  <cols>
    <col min="1" max="1" width="14.140625" style="0" customWidth="1"/>
    <col min="2" max="2" width="28.00390625" style="0" bestFit="1" customWidth="1"/>
    <col min="3" max="8" width="11.7109375" style="0" customWidth="1"/>
    <col min="9" max="9" width="11.57421875" style="0" customWidth="1"/>
    <col min="10" max="10" width="14.140625" style="0" customWidth="1"/>
    <col min="11" max="11" width="11.57421875" style="0" customWidth="1"/>
    <col min="12" max="12" width="13.7109375" style="0" customWidth="1"/>
    <col min="13" max="13" width="28.421875" style="0" bestFit="1" customWidth="1"/>
    <col min="14" max="21" width="11.7109375" style="0" customWidth="1"/>
    <col min="22" max="22" width="13.7109375" style="0" customWidth="1"/>
    <col min="23" max="23" width="20.28125" style="0" customWidth="1"/>
    <col min="24" max="24" width="28.421875" style="0" bestFit="1" customWidth="1"/>
    <col min="25" max="26" width="12.28125" style="0" customWidth="1"/>
    <col min="27" max="27" width="12.8515625" style="0" customWidth="1"/>
    <col min="28" max="32" width="9.57421875" style="0" bestFit="1" customWidth="1"/>
    <col min="33" max="33" width="20.28125" style="0" customWidth="1"/>
  </cols>
  <sheetData>
    <row r="1" s="1" customFormat="1" ht="19.5" thickTop="1"/>
    <row r="2" s="2" customFormat="1" ht="18.75"/>
    <row r="3" s="2" customFormat="1" ht="18.75"/>
    <row r="4" s="2" customFormat="1" ht="18.75"/>
    <row r="5" spans="1:59" s="2" customFormat="1" ht="33.75">
      <c r="A5" s="3" t="s">
        <v>75</v>
      </c>
      <c r="B5" s="4"/>
      <c r="C5" s="4"/>
      <c r="D5" s="4"/>
      <c r="E5" s="4"/>
      <c r="F5" s="4"/>
      <c r="G5" s="4"/>
      <c r="H5" s="4"/>
      <c r="I5" s="4"/>
      <c r="J5" s="4"/>
      <c r="K5" s="4"/>
      <c r="L5" s="3" t="s">
        <v>70</v>
      </c>
      <c r="M5" s="4"/>
      <c r="N5" s="4"/>
      <c r="O5" s="4"/>
      <c r="P5" s="4"/>
      <c r="Q5" s="4"/>
      <c r="R5" s="4"/>
      <c r="S5" s="4"/>
      <c r="T5" s="4"/>
      <c r="U5" s="4"/>
      <c r="V5" s="4"/>
      <c r="W5" s="3" t="s">
        <v>70</v>
      </c>
      <c r="X5" s="4"/>
      <c r="Y5" s="4"/>
      <c r="Z5" s="4"/>
      <c r="AA5" s="4"/>
      <c r="AB5" s="4"/>
      <c r="AC5" s="4"/>
      <c r="AD5" s="3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33" s="2" customFormat="1" ht="18.75">
      <c r="A6" s="4" t="s">
        <v>63</v>
      </c>
      <c r="B6" s="4"/>
      <c r="C6" s="4"/>
      <c r="D6" s="4"/>
      <c r="E6" s="4"/>
      <c r="F6" s="4"/>
      <c r="G6" s="4"/>
      <c r="H6" s="4"/>
      <c r="I6" s="4"/>
      <c r="J6" s="7"/>
      <c r="K6" s="7"/>
      <c r="L6" s="4" t="s">
        <v>63</v>
      </c>
      <c r="M6" s="4"/>
      <c r="N6" s="4"/>
      <c r="O6" s="4"/>
      <c r="P6" s="4"/>
      <c r="Q6" s="4"/>
      <c r="R6" s="4"/>
      <c r="S6" s="4"/>
      <c r="T6" s="4"/>
      <c r="U6" s="4"/>
      <c r="V6" s="4"/>
      <c r="W6" s="4" t="s">
        <v>63</v>
      </c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9:24" ht="13.5" thickBot="1">
      <c r="I7" s="8"/>
      <c r="J7" s="8"/>
      <c r="K7" s="8"/>
      <c r="L7" s="8"/>
      <c r="W7" s="8"/>
      <c r="X7" s="8"/>
    </row>
    <row r="8" spans="2:32" ht="18.75">
      <c r="B8" s="9"/>
      <c r="C8" s="10">
        <v>1977</v>
      </c>
      <c r="D8" s="10">
        <v>1978</v>
      </c>
      <c r="E8" s="10">
        <v>1979</v>
      </c>
      <c r="F8" s="10">
        <v>1980</v>
      </c>
      <c r="G8" s="10">
        <v>1981</v>
      </c>
      <c r="H8" s="10">
        <v>1982</v>
      </c>
      <c r="I8" s="10">
        <v>1983</v>
      </c>
      <c r="J8" s="11">
        <v>1984</v>
      </c>
      <c r="K8" s="12"/>
      <c r="M8" s="9"/>
      <c r="N8" s="10">
        <v>1985</v>
      </c>
      <c r="O8" s="10">
        <v>1986</v>
      </c>
      <c r="P8" s="10">
        <v>1987</v>
      </c>
      <c r="Q8" s="10">
        <v>1988</v>
      </c>
      <c r="R8" s="10">
        <v>1989</v>
      </c>
      <c r="S8" s="10">
        <v>1990</v>
      </c>
      <c r="T8" s="10">
        <v>1991</v>
      </c>
      <c r="U8" s="11">
        <v>1992</v>
      </c>
      <c r="V8" s="12"/>
      <c r="X8" s="9"/>
      <c r="Y8" s="10">
        <v>1993</v>
      </c>
      <c r="Z8" s="10">
        <v>1994</v>
      </c>
      <c r="AA8" s="10">
        <v>1995</v>
      </c>
      <c r="AB8" s="10">
        <v>1996</v>
      </c>
      <c r="AC8" s="10">
        <v>1997</v>
      </c>
      <c r="AD8" s="10">
        <v>1998</v>
      </c>
      <c r="AE8" s="10">
        <v>1999</v>
      </c>
      <c r="AF8" s="11">
        <v>2000</v>
      </c>
    </row>
    <row r="9" spans="2:32" ht="18.75">
      <c r="B9" s="13" t="s">
        <v>0</v>
      </c>
      <c r="C9" s="14">
        <v>3.787887576</v>
      </c>
      <c r="D9" s="14">
        <v>2.190885808</v>
      </c>
      <c r="E9" s="14">
        <v>5.729297648000001</v>
      </c>
      <c r="F9" s="14">
        <v>6.6813175</v>
      </c>
      <c r="G9" s="14">
        <v>8.129972544</v>
      </c>
      <c r="H9" s="14">
        <v>9.416553994000001</v>
      </c>
      <c r="I9" s="14">
        <v>10.493218872</v>
      </c>
      <c r="J9" s="15">
        <v>11.670102024</v>
      </c>
      <c r="K9" s="14"/>
      <c r="M9" s="13" t="s">
        <v>0</v>
      </c>
      <c r="N9" s="14">
        <v>12.373879865</v>
      </c>
      <c r="O9" s="14">
        <v>12.932915840000001</v>
      </c>
      <c r="P9" s="14">
        <v>13.581426446</v>
      </c>
      <c r="Q9" s="14">
        <v>14.487206545</v>
      </c>
      <c r="R9" s="14">
        <v>14.812901711999999</v>
      </c>
      <c r="S9" s="14">
        <v>14.981007343</v>
      </c>
      <c r="T9" s="14">
        <v>15.203098895999998</v>
      </c>
      <c r="U9" s="15">
        <v>15.91913284</v>
      </c>
      <c r="V9" s="14"/>
      <c r="X9" s="13" t="s">
        <v>0</v>
      </c>
      <c r="Y9" s="14">
        <v>16.601932736000002</v>
      </c>
      <c r="Z9" s="14">
        <v>17.622804694</v>
      </c>
      <c r="AA9" s="14">
        <v>18.445642495999998</v>
      </c>
      <c r="AB9" s="14">
        <v>19.091652696</v>
      </c>
      <c r="AC9" s="14">
        <v>18.202355608999998</v>
      </c>
      <c r="AD9" s="14">
        <v>17.748007550000004</v>
      </c>
      <c r="AE9" s="14">
        <v>17.616862186</v>
      </c>
      <c r="AF9" s="15">
        <v>17.443</v>
      </c>
    </row>
    <row r="10" spans="2:32" ht="18.75">
      <c r="B10" s="13" t="s">
        <v>1</v>
      </c>
      <c r="C10" s="14">
        <v>4.450981344000001</v>
      </c>
      <c r="D10" s="14">
        <v>4.7300799179999995</v>
      </c>
      <c r="E10" s="14">
        <v>4.3802338800000005</v>
      </c>
      <c r="F10" s="14">
        <v>4.7104775</v>
      </c>
      <c r="G10" s="14">
        <v>4.735795008</v>
      </c>
      <c r="H10" s="14">
        <v>4.5419350739999995</v>
      </c>
      <c r="I10" s="14">
        <v>5.705752248</v>
      </c>
      <c r="J10" s="15">
        <v>6.4921959760000005</v>
      </c>
      <c r="K10" s="14"/>
      <c r="M10" s="13" t="s">
        <v>1</v>
      </c>
      <c r="N10" s="14">
        <v>27.484949214999997</v>
      </c>
      <c r="O10" s="14">
        <v>5.998572383</v>
      </c>
      <c r="P10" s="14">
        <v>5.311450774</v>
      </c>
      <c r="Q10" s="14">
        <v>5.366868003</v>
      </c>
      <c r="R10" s="14">
        <v>5.230039392</v>
      </c>
      <c r="S10" s="14">
        <v>5.713017769</v>
      </c>
      <c r="T10" s="14">
        <v>6.009914208</v>
      </c>
      <c r="U10" s="15">
        <v>6.320329940000001</v>
      </c>
      <c r="V10" s="14"/>
      <c r="X10" s="13" t="s">
        <v>1</v>
      </c>
      <c r="Y10" s="14">
        <v>7.627755156000001</v>
      </c>
      <c r="Z10" s="14">
        <v>7.9036936220000005</v>
      </c>
      <c r="AA10" s="14">
        <v>8.41649726</v>
      </c>
      <c r="AB10" s="14">
        <v>8.367329268</v>
      </c>
      <c r="AC10" s="14">
        <v>8.297367051</v>
      </c>
      <c r="AD10" s="14">
        <v>8.393579064</v>
      </c>
      <c r="AE10" s="14">
        <v>8.007664629999999</v>
      </c>
      <c r="AF10" s="15">
        <v>8.094</v>
      </c>
    </row>
    <row r="11" spans="2:32" ht="18.75">
      <c r="B11" s="13" t="s">
        <v>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5">
        <v>0</v>
      </c>
      <c r="K11" s="14"/>
      <c r="M11" s="13" t="s">
        <v>2</v>
      </c>
      <c r="N11" s="14">
        <v>0</v>
      </c>
      <c r="O11" s="14">
        <v>0</v>
      </c>
      <c r="P11" s="14">
        <v>0.003020444</v>
      </c>
      <c r="Q11" s="14">
        <v>0.053683189</v>
      </c>
      <c r="R11" s="14">
        <v>0.09977817599999998</v>
      </c>
      <c r="S11" s="14">
        <v>0.112123415</v>
      </c>
      <c r="T11" s="14">
        <v>0.156966</v>
      </c>
      <c r="U11" s="15">
        <v>0.1829505</v>
      </c>
      <c r="V11" s="14"/>
      <c r="X11" s="13" t="s">
        <v>2</v>
      </c>
      <c r="Y11" s="14">
        <v>0.21296664</v>
      </c>
      <c r="Z11" s="14">
        <v>0.25934535000000003</v>
      </c>
      <c r="AA11" s="14">
        <v>0.40260126799999996</v>
      </c>
      <c r="AB11" s="14">
        <v>0.6721798160000001</v>
      </c>
      <c r="AC11" s="14">
        <v>0.7629030019999999</v>
      </c>
      <c r="AD11" s="14">
        <v>0.9577128080000001</v>
      </c>
      <c r="AE11" s="14">
        <v>1.058796912</v>
      </c>
      <c r="AF11" s="15">
        <v>1.174</v>
      </c>
    </row>
    <row r="12" spans="2:32" ht="18.75">
      <c r="B12" s="16" t="s">
        <v>3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4"/>
      <c r="M12" s="16" t="s">
        <v>3</v>
      </c>
      <c r="N12" s="17">
        <v>0.023884725</v>
      </c>
      <c r="O12" s="17">
        <v>0.22073005399999998</v>
      </c>
      <c r="P12" s="17">
        <v>0.24918663</v>
      </c>
      <c r="Q12" s="17">
        <v>0.26116146</v>
      </c>
      <c r="R12" s="17">
        <v>0.3810972</v>
      </c>
      <c r="S12" s="17">
        <v>0.36407132400000003</v>
      </c>
      <c r="T12" s="17">
        <v>0.21096230400000002</v>
      </c>
      <c r="U12" s="18">
        <v>0.04268845</v>
      </c>
      <c r="V12" s="14"/>
      <c r="X12" s="16" t="s">
        <v>3</v>
      </c>
      <c r="Y12" s="17">
        <v>0.32654884800000006</v>
      </c>
      <c r="Z12" s="17">
        <v>0.993580852</v>
      </c>
      <c r="AA12" s="17">
        <v>1.4119080679999998</v>
      </c>
      <c r="AB12" s="17">
        <v>1.389098873</v>
      </c>
      <c r="AC12" s="17">
        <v>1.3419867569999997</v>
      </c>
      <c r="AD12" s="17">
        <v>1.3759280080000003</v>
      </c>
      <c r="AE12" s="17">
        <v>1.402495522</v>
      </c>
      <c r="AF12" s="18">
        <v>1.456</v>
      </c>
    </row>
    <row r="13" spans="2:32" ht="19.5" thickBot="1">
      <c r="B13" s="19" t="s">
        <v>4</v>
      </c>
      <c r="C13" s="20">
        <v>8.23886892</v>
      </c>
      <c r="D13" s="20">
        <v>6.9209657259999995</v>
      </c>
      <c r="E13" s="20">
        <v>10.109531528000002</v>
      </c>
      <c r="F13" s="20">
        <v>11.391794999999998</v>
      </c>
      <c r="G13" s="20">
        <v>12.865767551999998</v>
      </c>
      <c r="H13" s="20">
        <v>13.958489068</v>
      </c>
      <c r="I13" s="20">
        <v>16.19897112</v>
      </c>
      <c r="J13" s="21">
        <v>18.162298</v>
      </c>
      <c r="K13" s="14"/>
      <c r="M13" s="19" t="s">
        <v>4</v>
      </c>
      <c r="N13" s="20">
        <v>39.882713805</v>
      </c>
      <c r="O13" s="20">
        <v>19.152218277</v>
      </c>
      <c r="P13" s="20">
        <v>19.145084294</v>
      </c>
      <c r="Q13" s="20">
        <v>20.168919197</v>
      </c>
      <c r="R13" s="20">
        <v>20.52381648</v>
      </c>
      <c r="S13" s="20">
        <v>21.170219851</v>
      </c>
      <c r="T13" s="20">
        <v>21.580941407999997</v>
      </c>
      <c r="U13" s="21">
        <v>22.46510173</v>
      </c>
      <c r="V13" s="14"/>
      <c r="X13" s="19" t="s">
        <v>4</v>
      </c>
      <c r="Y13" s="20">
        <v>24.76920338</v>
      </c>
      <c r="Z13" s="20">
        <v>26.779424518000003</v>
      </c>
      <c r="AA13" s="20">
        <v>28.676649091999995</v>
      </c>
      <c r="AB13" s="20">
        <v>29.520260653</v>
      </c>
      <c r="AC13" s="20">
        <v>28.604612418999995</v>
      </c>
      <c r="AD13" s="20">
        <v>28.47522743</v>
      </c>
      <c r="AE13" s="20">
        <v>28.085819249999997</v>
      </c>
      <c r="AF13" s="21">
        <v>28.166999999999998</v>
      </c>
    </row>
    <row r="14" spans="9:24" ht="12.75">
      <c r="I14" s="8"/>
      <c r="J14" s="8"/>
      <c r="K14" s="8"/>
      <c r="L14" s="8"/>
      <c r="W14" s="8"/>
      <c r="X14" s="8"/>
    </row>
    <row r="15" spans="2:24" ht="15">
      <c r="B15" s="33" t="s">
        <v>62</v>
      </c>
      <c r="I15" s="8"/>
      <c r="J15" s="8"/>
      <c r="K15" s="8"/>
      <c r="L15" s="8"/>
      <c r="W15" s="8"/>
      <c r="X15" s="8"/>
    </row>
    <row r="16" spans="10:24" ht="15">
      <c r="J16" s="8"/>
      <c r="K16" s="8"/>
      <c r="L16" s="8"/>
      <c r="X16" s="22" t="s">
        <v>5</v>
      </c>
    </row>
    <row r="17" spans="10:24" ht="12.75">
      <c r="J17" s="8"/>
      <c r="K17" s="8"/>
      <c r="X17" s="8"/>
    </row>
    <row r="18" ht="12.75">
      <c r="X18" s="8"/>
    </row>
  </sheetData>
  <printOptions/>
  <pageMargins left="0.75" right="0.75" top="1" bottom="1" header="0.5" footer="0.5"/>
  <pageSetup horizontalDpi="600" verticalDpi="600" orientation="landscape" scale="80" r:id="rId1"/>
  <headerFooter alignWithMargins="0">
    <oddHeader>&amp;L&amp;"Garamond,Bold"&amp;52Millennial Housing Commission</oddHeader>
    <oddFooter>&amp;R&amp;"Garamond,Regular"&amp;12Millennial Housing Commission
May 14, 2001
Housing Briefing Book</oddFooter>
  </headerFooter>
  <colBreaks count="2" manualBreakCount="2">
    <brk id="11" max="23" man="1"/>
    <brk id="2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Millennial Housing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JLavorel</cp:lastModifiedBy>
  <cp:lastPrinted>2001-06-07T15:15:35Z</cp:lastPrinted>
  <dcterms:created xsi:type="dcterms:W3CDTF">2001-05-10T15:56:56Z</dcterms:created>
  <dcterms:modified xsi:type="dcterms:W3CDTF">2001-06-07T15:34:00Z</dcterms:modified>
  <cp:category/>
  <cp:version/>
  <cp:contentType/>
  <cp:contentStatus/>
</cp:coreProperties>
</file>