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60" windowWidth="13320" windowHeight="11380" activeTab="0"/>
  </bookViews>
  <sheets>
    <sheet name="Variables" sheetId="1" r:id="rId1"/>
    <sheet name="Rewards" sheetId="2" r:id="rId2"/>
    <sheet name="# Firms &amp; Probs" sheetId="3" r:id="rId3"/>
    <sheet name="Summary" sheetId="4" r:id="rId4"/>
    <sheet name="Super-Summary" sheetId="5" r:id="rId5"/>
  </sheets>
  <definedNames/>
  <calcPr fullCalcOnLoad="1"/>
</workbook>
</file>

<file path=xl/sharedStrings.xml><?xml version="1.0" encoding="utf-8"?>
<sst xmlns="http://schemas.openxmlformats.org/spreadsheetml/2006/main" count="297" uniqueCount="136">
  <si>
    <t>Illegitimate Business &amp; Consumer Rewards:</t>
  </si>
  <si>
    <t>BI(All)</t>
  </si>
  <si>
    <t>CI(All)</t>
  </si>
  <si>
    <t>TI(All)</t>
  </si>
  <si>
    <t>Note to User:  This spreadsheet extends from column A to column BF.</t>
  </si>
  <si>
    <t>Legitimate Rewards:</t>
  </si>
  <si>
    <t>Illegitimate Rewards:</t>
  </si>
  <si>
    <t>Note to User:  This spreadsheet extends from column A to column Z.</t>
  </si>
  <si>
    <t>Summary of Assumptions and Results</t>
  </si>
  <si>
    <t>Actual Rewards, Just Rewards, Legitimate Rewards, Illegitimate Rewards.</t>
  </si>
  <si>
    <t>CI = Consumer Rewards - Illegitimate = CR - CL</t>
  </si>
  <si>
    <t>BI = Business Rewards - Illegitimate = BR - BL</t>
  </si>
  <si>
    <t>TL = Total Legitimate Rewards = BL + CL</t>
  </si>
  <si>
    <t>TI = Total Illegitimate Rewards = BI + CI</t>
  </si>
  <si>
    <t>BL = Business Rewards - Legitimate = min(BR, BJ)</t>
  </si>
  <si>
    <t>CL = Consumer Rewards - Legitimate = min(CR, CJ)</t>
  </si>
  <si>
    <t>Maximum</t>
  </si>
  <si>
    <t>Row of Range</t>
  </si>
  <si>
    <t>Lawyer Subsidy:</t>
  </si>
  <si>
    <t>Inputted from Super-Summary spreadsheet</t>
  </si>
  <si>
    <t>Input here:</t>
  </si>
  <si>
    <t>Outputs:</t>
  </si>
  <si>
    <t>Efficiency</t>
  </si>
  <si>
    <t>Equity</t>
  </si>
  <si>
    <t>Note:  Logarithmic distribution over range 10% to 100% for guilty firms getting caught.</t>
  </si>
  <si>
    <t>See Column C in spreadsheet "# Firms &amp; Probs" for details.</t>
  </si>
  <si>
    <t>(Allowing</t>
  </si>
  <si>
    <t>Nonenforcement)</t>
  </si>
  <si>
    <t>(Excluding</t>
  </si>
  <si>
    <t>Spreadsheet Constructed by:</t>
  </si>
  <si>
    <t>Carl Lundgren</t>
  </si>
  <si>
    <t>Relpromax Antitrust, Inc.</t>
  </si>
  <si>
    <t>5035 South 25th Street</t>
  </si>
  <si>
    <t>Arlington, VA  22206-1057</t>
  </si>
  <si>
    <t>(703) 933-1967</t>
  </si>
  <si>
    <t>lundgren@valmarpro.com</t>
  </si>
  <si>
    <t>Category</t>
  </si>
  <si>
    <t># Firms</t>
  </si>
  <si>
    <t>P(S|G)</t>
  </si>
  <si>
    <t>P(S|I)</t>
  </si>
  <si>
    <t>#(S|G)</t>
  </si>
  <si>
    <t>#(N|G)</t>
  </si>
  <si>
    <t>Deterred</t>
  </si>
  <si>
    <t>Not Deterred</t>
  </si>
  <si>
    <t>None</t>
  </si>
  <si>
    <t>#S&amp;G</t>
  </si>
  <si>
    <t>#N&amp;G</t>
  </si>
  <si>
    <t>#S&amp;I</t>
  </si>
  <si>
    <t>#N&amp;I</t>
  </si>
  <si>
    <t>P(N|I)</t>
  </si>
  <si>
    <t>Innocent</t>
  </si>
  <si>
    <t>P(G|S)</t>
  </si>
  <si>
    <t>P(I|S)</t>
  </si>
  <si>
    <t>P(N|G)</t>
  </si>
  <si>
    <t>Values</t>
  </si>
  <si>
    <t>Variables</t>
  </si>
  <si>
    <t>t = transfer</t>
  </si>
  <si>
    <t>d = deadweight loss</t>
  </si>
  <si>
    <t>f = proportion of damages for lawyers</t>
  </si>
  <si>
    <t>S = Suspected</t>
  </si>
  <si>
    <t>N = Not Suspected</t>
  </si>
  <si>
    <t>G = Guilty</t>
  </si>
  <si>
    <t>I = Innocent</t>
  </si>
  <si>
    <t>Label</t>
  </si>
  <si>
    <t>Damages, Fees, and Rewards to Business &amp; Consumers</t>
  </si>
  <si>
    <t>Single Damages:</t>
  </si>
  <si>
    <t>Triple Damages:</t>
  </si>
  <si>
    <t>Damages, if consumer wins:</t>
  </si>
  <si>
    <t>Lawyer Fees, if trial occurs:</t>
  </si>
  <si>
    <t>Business</t>
  </si>
  <si>
    <t>Consumer</t>
  </si>
  <si>
    <t>Total</t>
  </si>
  <si>
    <t>Guilty</t>
  </si>
  <si>
    <t>Zero Damages:</t>
  </si>
  <si>
    <t>Double Damages:</t>
  </si>
  <si>
    <t>Coefficient of m:</t>
  </si>
  <si>
    <t>Base Value:</t>
  </si>
  <si>
    <t>Business Reward (BR) from no trial, if business is:</t>
  </si>
  <si>
    <t>Consumer Reward (CR) from no trial, if business is:</t>
  </si>
  <si>
    <t>BR(S&amp;G)</t>
  </si>
  <si>
    <t>BR(N&amp;G)</t>
  </si>
  <si>
    <t>BR(S&amp;I)</t>
  </si>
  <si>
    <t>BR(N&amp;I)</t>
  </si>
  <si>
    <t>CR(S&amp;G)</t>
  </si>
  <si>
    <t>CR(N&amp;G)</t>
  </si>
  <si>
    <t>CR(S&amp;I)</t>
  </si>
  <si>
    <t>CR(N&amp;I)</t>
  </si>
  <si>
    <t>Total Reward (TR = BR+CR) from no trial, if business is:</t>
  </si>
  <si>
    <t>TR(S&amp;G)</t>
  </si>
  <si>
    <t>TR(N&amp;G)</t>
  </si>
  <si>
    <t>TR(S&amp;I)</t>
  </si>
  <si>
    <t>TR(N&amp;I)</t>
  </si>
  <si>
    <t>CJ(S&amp;G)</t>
  </si>
  <si>
    <t>CJ(N&amp;G)</t>
  </si>
  <si>
    <t>CJ(S&amp;I)</t>
  </si>
  <si>
    <t>CJ(N&amp;I)</t>
  </si>
  <si>
    <t>Actual Rewards:</t>
  </si>
  <si>
    <t>Just Rewards:</t>
  </si>
  <si>
    <t>BJ(S&amp;G)</t>
  </si>
  <si>
    <t>BJ(N&amp;G)</t>
  </si>
  <si>
    <t>BJ(S&amp;I)</t>
  </si>
  <si>
    <t>BJ(N&amp;I)</t>
  </si>
  <si>
    <t>TR = Total Rewards = BR + CR</t>
  </si>
  <si>
    <t>D = single damage award</t>
  </si>
  <si>
    <t>m = multiplier of damage award</t>
  </si>
  <si>
    <t>P = Probability</t>
  </si>
  <si>
    <t>BR = Business Rewards - Actual</t>
  </si>
  <si>
    <t>BJ = Business Rewards - Just</t>
  </si>
  <si>
    <t>CR = Consumer Rewards - Actual</t>
  </si>
  <si>
    <t>CJ = Consumer Rewards - Just</t>
  </si>
  <si>
    <t>Formula-Driven</t>
  </si>
  <si>
    <t>Variables Used in this Spreadsheet</t>
  </si>
  <si>
    <t>Categories of Firms/Markets, According to Ease of Antitrust Detectability</t>
  </si>
  <si>
    <t>These assumptions can be changed.</t>
  </si>
  <si>
    <t>m(MIN)</t>
  </si>
  <si>
    <t>BR(G-base)</t>
  </si>
  <si>
    <t>BR(I-base)</t>
  </si>
  <si>
    <t>BR(G-mcoef)</t>
  </si>
  <si>
    <t>BR(I-mcoef)</t>
  </si>
  <si>
    <t>Inputted Data:</t>
  </si>
  <si>
    <t>Formula Driven:</t>
  </si>
  <si>
    <t>Compute Needed m for Deterrence:</t>
  </si>
  <si>
    <t>Compute Aggregate Business Rewards:</t>
  </si>
  <si>
    <t>BR(All)</t>
  </si>
  <si>
    <t>Compute Aggregate Consumer Rewards:</t>
  </si>
  <si>
    <t>CR(All)</t>
  </si>
  <si>
    <t>TR(All)</t>
  </si>
  <si>
    <t>Compute Just Business Rewards:</t>
  </si>
  <si>
    <t>BJ(All)</t>
  </si>
  <si>
    <t>Compute Just Consumer Rewards:</t>
  </si>
  <si>
    <t>CJ(All)</t>
  </si>
  <si>
    <t>BL(All)</t>
  </si>
  <si>
    <t>CL(All)</t>
  </si>
  <si>
    <t>TL(All)</t>
  </si>
  <si>
    <t>Total Efficiency:</t>
  </si>
  <si>
    <t>Legitimate Business &amp; Consumer Rewards: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</si>
</sst>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#,##0.000"/>
    <numFmt numFmtId="168" formatCode="0.00000000000000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20" applyAlignment="1">
      <alignment/>
    </xf>
    <xf numFmtId="0" fontId="4" fillId="2" borderId="0" xfId="20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undgren@valmarpr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45.421875" style="0" bestFit="1" customWidth="1"/>
    <col min="2" max="2" width="6.7109375" style="0" customWidth="1"/>
    <col min="3" max="16384" width="8.8515625" style="0" customWidth="1"/>
  </cols>
  <sheetData>
    <row r="1" ht="12">
      <c r="A1" s="5" t="s">
        <v>111</v>
      </c>
    </row>
    <row r="3" spans="1:2" ht="12">
      <c r="A3" t="s">
        <v>55</v>
      </c>
      <c r="B3" t="s">
        <v>54</v>
      </c>
    </row>
    <row r="4" spans="1:3" ht="12">
      <c r="A4" t="s">
        <v>56</v>
      </c>
      <c r="B4" s="16">
        <f>'Super-Summary'!B115</f>
        <v>1</v>
      </c>
      <c r="C4" s="5" t="s">
        <v>19</v>
      </c>
    </row>
    <row r="5" spans="1:3" ht="12">
      <c r="A5" t="s">
        <v>57</v>
      </c>
      <c r="B5" s="16">
        <f>'Super-Summary'!B116</f>
        <v>0.1</v>
      </c>
      <c r="C5" s="5" t="s">
        <v>19</v>
      </c>
    </row>
    <row r="6" spans="1:3" ht="12">
      <c r="A6" t="s">
        <v>58</v>
      </c>
      <c r="B6" s="18">
        <f>'Super-Summary'!B117</f>
        <v>0.2</v>
      </c>
      <c r="C6" s="5" t="s">
        <v>19</v>
      </c>
    </row>
    <row r="7" spans="1:2" ht="12">
      <c r="A7" t="s">
        <v>103</v>
      </c>
      <c r="B7" t="s">
        <v>110</v>
      </c>
    </row>
    <row r="8" spans="1:2" ht="12">
      <c r="A8" t="s">
        <v>104</v>
      </c>
      <c r="B8" t="s">
        <v>110</v>
      </c>
    </row>
    <row r="10" spans="1:2" ht="12">
      <c r="A10" t="s">
        <v>61</v>
      </c>
      <c r="B10" t="s">
        <v>63</v>
      </c>
    </row>
    <row r="11" spans="1:2" ht="12">
      <c r="A11" t="s">
        <v>62</v>
      </c>
      <c r="B11" t="s">
        <v>63</v>
      </c>
    </row>
    <row r="12" spans="1:2" ht="12">
      <c r="A12" t="s">
        <v>60</v>
      </c>
      <c r="B12" t="s">
        <v>63</v>
      </c>
    </row>
    <row r="13" spans="1:2" ht="12">
      <c r="A13" t="s">
        <v>105</v>
      </c>
      <c r="B13" t="s">
        <v>63</v>
      </c>
    </row>
    <row r="14" spans="1:2" ht="12">
      <c r="A14" t="s">
        <v>59</v>
      </c>
      <c r="B14" t="s">
        <v>63</v>
      </c>
    </row>
    <row r="16" spans="1:2" ht="12">
      <c r="A16" t="s">
        <v>106</v>
      </c>
      <c r="B16" t="s">
        <v>110</v>
      </c>
    </row>
    <row r="17" spans="1:2" ht="12">
      <c r="A17" t="s">
        <v>107</v>
      </c>
      <c r="B17" t="s">
        <v>110</v>
      </c>
    </row>
    <row r="18" spans="1:2" ht="12">
      <c r="A18" t="s">
        <v>14</v>
      </c>
      <c r="B18" t="s">
        <v>110</v>
      </c>
    </row>
    <row r="19" spans="1:2" ht="12">
      <c r="A19" t="s">
        <v>11</v>
      </c>
      <c r="B19" t="s">
        <v>110</v>
      </c>
    </row>
    <row r="20" spans="1:2" ht="12">
      <c r="A20" t="s">
        <v>108</v>
      </c>
      <c r="B20" t="s">
        <v>110</v>
      </c>
    </row>
    <row r="21" spans="1:2" ht="12">
      <c r="A21" t="s">
        <v>109</v>
      </c>
      <c r="B21" t="s">
        <v>110</v>
      </c>
    </row>
    <row r="22" spans="1:2" ht="12">
      <c r="A22" t="s">
        <v>15</v>
      </c>
      <c r="B22" t="s">
        <v>110</v>
      </c>
    </row>
    <row r="23" spans="1:2" ht="12">
      <c r="A23" t="s">
        <v>10</v>
      </c>
      <c r="B23" t="s">
        <v>110</v>
      </c>
    </row>
    <row r="24" spans="1:2" ht="12">
      <c r="A24" t="s">
        <v>102</v>
      </c>
      <c r="B24" t="s">
        <v>110</v>
      </c>
    </row>
    <row r="25" spans="1:2" ht="12">
      <c r="A25" t="s">
        <v>12</v>
      </c>
      <c r="B25" t="s">
        <v>110</v>
      </c>
    </row>
    <row r="26" spans="1:2" ht="12">
      <c r="A26" t="s">
        <v>13</v>
      </c>
      <c r="B26" t="s">
        <v>110</v>
      </c>
    </row>
    <row r="28" ht="12">
      <c r="A28" t="s">
        <v>29</v>
      </c>
    </row>
    <row r="29" ht="12">
      <c r="A29" t="s">
        <v>30</v>
      </c>
    </row>
    <row r="30" ht="12">
      <c r="A30" t="s">
        <v>31</v>
      </c>
    </row>
    <row r="31" ht="12">
      <c r="A31" t="s">
        <v>32</v>
      </c>
    </row>
    <row r="32" ht="12">
      <c r="A32" t="s">
        <v>33</v>
      </c>
    </row>
    <row r="33" ht="12">
      <c r="A33" t="s">
        <v>34</v>
      </c>
    </row>
    <row r="34" spans="1:2" ht="12">
      <c r="A34" s="22"/>
      <c r="B34" s="23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63">
      <selection activeCell="A63" sqref="A63:B63"/>
    </sheetView>
  </sheetViews>
  <sheetFormatPr defaultColWidth="11.421875" defaultRowHeight="12.75"/>
  <cols>
    <col min="1" max="16384" width="8.8515625" style="0" customWidth="1"/>
  </cols>
  <sheetData>
    <row r="1" ht="12">
      <c r="A1" s="5" t="s">
        <v>64</v>
      </c>
    </row>
    <row r="3" ht="12">
      <c r="A3" t="s">
        <v>67</v>
      </c>
    </row>
    <row r="4" spans="1:3" ht="12">
      <c r="A4" t="s">
        <v>65</v>
      </c>
      <c r="C4" s="3">
        <f>Variables!B4+Variables!B5</f>
        <v>1.1</v>
      </c>
    </row>
    <row r="5" spans="1:3" ht="12">
      <c r="A5" t="s">
        <v>66</v>
      </c>
      <c r="C5" s="3">
        <f>C4*3</f>
        <v>3.3000000000000003</v>
      </c>
    </row>
    <row r="6" ht="12">
      <c r="C6" s="3"/>
    </row>
    <row r="7" spans="1:3" ht="12">
      <c r="A7" t="s">
        <v>68</v>
      </c>
      <c r="C7" s="3"/>
    </row>
    <row r="8" spans="3:5" ht="12">
      <c r="C8" t="s">
        <v>69</v>
      </c>
      <c r="D8" t="s">
        <v>70</v>
      </c>
      <c r="E8" t="s">
        <v>71</v>
      </c>
    </row>
    <row r="9" spans="1:5" ht="12">
      <c r="A9" t="s">
        <v>65</v>
      </c>
      <c r="C9" s="3">
        <f>$C4*Variables!$B$6</f>
        <v>0.22000000000000003</v>
      </c>
      <c r="D9" s="3">
        <f>$C4*Variables!$B$6</f>
        <v>0.22000000000000003</v>
      </c>
      <c r="E9" s="3">
        <f>SUM(C9:D9)</f>
        <v>0.44000000000000006</v>
      </c>
    </row>
    <row r="10" spans="1:5" ht="12">
      <c r="A10" t="s">
        <v>66</v>
      </c>
      <c r="C10" s="3">
        <f>$C5*Variables!$B$6</f>
        <v>0.6600000000000001</v>
      </c>
      <c r="D10" s="3">
        <f>$C5*Variables!$B$6</f>
        <v>0.6600000000000001</v>
      </c>
      <c r="E10" s="3">
        <f>SUM(C10:D10)</f>
        <v>1.3200000000000003</v>
      </c>
    </row>
    <row r="11" spans="3:5" ht="12">
      <c r="C11" s="3"/>
      <c r="D11" s="3"/>
      <c r="E11" s="3"/>
    </row>
    <row r="12" spans="1:5" ht="12">
      <c r="A12" t="s">
        <v>77</v>
      </c>
      <c r="C12" s="3"/>
      <c r="D12" s="3"/>
      <c r="E12" s="3"/>
    </row>
    <row r="13" spans="2:5" ht="12">
      <c r="B13" t="s">
        <v>72</v>
      </c>
      <c r="C13" s="3" t="s">
        <v>50</v>
      </c>
      <c r="D13" s="3"/>
      <c r="E13" s="3"/>
    </row>
    <row r="14" spans="2:5" ht="12">
      <c r="B14" s="3">
        <f>Variables!B4</f>
        <v>1</v>
      </c>
      <c r="C14" s="3">
        <v>0</v>
      </c>
      <c r="D14" s="3"/>
      <c r="E14" s="3"/>
    </row>
    <row r="15" spans="1:6" ht="12">
      <c r="A15" t="s">
        <v>96</v>
      </c>
      <c r="C15" t="s">
        <v>79</v>
      </c>
      <c r="D15" t="s">
        <v>80</v>
      </c>
      <c r="E15" t="s">
        <v>81</v>
      </c>
      <c r="F15" t="s">
        <v>82</v>
      </c>
    </row>
    <row r="16" spans="1:6" ht="12">
      <c r="A16" t="s">
        <v>73</v>
      </c>
      <c r="C16" s="3">
        <f>C17-(C18-C17)</f>
        <v>1</v>
      </c>
      <c r="D16" s="3">
        <f>D17-(D18-D17)</f>
        <v>1</v>
      </c>
      <c r="E16" s="3">
        <f>E17-(E18-E17)</f>
        <v>0</v>
      </c>
      <c r="F16" s="3">
        <f>F17-(F18-F17)</f>
        <v>0</v>
      </c>
    </row>
    <row r="17" spans="1:6" ht="12">
      <c r="A17" t="s">
        <v>65</v>
      </c>
      <c r="C17" s="3">
        <f>B14-C9-C4</f>
        <v>-0.32000000000000006</v>
      </c>
      <c r="D17" s="3">
        <f>B14</f>
        <v>1</v>
      </c>
      <c r="E17" s="3">
        <f>C14-C9</f>
        <v>-0.22000000000000003</v>
      </c>
      <c r="F17" s="3">
        <f>C14</f>
        <v>0</v>
      </c>
    </row>
    <row r="18" spans="1:6" ht="12">
      <c r="A18" t="s">
        <v>74</v>
      </c>
      <c r="C18" s="3">
        <f>(C19+C17)/2</f>
        <v>-1.6400000000000001</v>
      </c>
      <c r="D18" s="3">
        <f>(D19+D17)/2</f>
        <v>1</v>
      </c>
      <c r="E18" s="3">
        <f>(E19+E17)/2</f>
        <v>-0.44000000000000006</v>
      </c>
      <c r="F18" s="3">
        <f>(F19+F17)/2</f>
        <v>0</v>
      </c>
    </row>
    <row r="19" spans="1:6" ht="12">
      <c r="A19" t="s">
        <v>66</v>
      </c>
      <c r="C19" s="3">
        <f>B14-C10-C5</f>
        <v>-2.9600000000000004</v>
      </c>
      <c r="D19" s="3">
        <f>B14</f>
        <v>1</v>
      </c>
      <c r="E19" s="3">
        <f>C14-C10</f>
        <v>-0.6600000000000001</v>
      </c>
      <c r="F19" s="3">
        <f>C14</f>
        <v>0</v>
      </c>
    </row>
    <row r="20" spans="3:6" ht="12">
      <c r="C20" t="s">
        <v>79</v>
      </c>
      <c r="D20" t="s">
        <v>80</v>
      </c>
      <c r="E20" t="s">
        <v>81</v>
      </c>
      <c r="F20" t="s">
        <v>82</v>
      </c>
    </row>
    <row r="21" spans="1:6" ht="12">
      <c r="A21" t="s">
        <v>76</v>
      </c>
      <c r="C21" s="3">
        <f>C16</f>
        <v>1</v>
      </c>
      <c r="D21" s="3">
        <f>D16</f>
        <v>1</v>
      </c>
      <c r="E21" s="3">
        <f>E16</f>
        <v>0</v>
      </c>
      <c r="F21" s="3">
        <f>F16</f>
        <v>0</v>
      </c>
    </row>
    <row r="22" spans="1:6" ht="12">
      <c r="A22" t="s">
        <v>75</v>
      </c>
      <c r="C22" s="3">
        <f>C17-C16</f>
        <v>-1.32</v>
      </c>
      <c r="D22" s="3">
        <f>D17-D16</f>
        <v>0</v>
      </c>
      <c r="E22" s="3">
        <f>E17-E16</f>
        <v>-0.22000000000000003</v>
      </c>
      <c r="F22" s="3">
        <f>F17-F16</f>
        <v>0</v>
      </c>
    </row>
    <row r="23" spans="3:6" ht="12">
      <c r="C23" s="3"/>
      <c r="D23" s="3"/>
      <c r="E23" s="3"/>
      <c r="F23" s="3"/>
    </row>
    <row r="24" spans="1:6" ht="12">
      <c r="A24" t="s">
        <v>97</v>
      </c>
      <c r="C24" t="s">
        <v>98</v>
      </c>
      <c r="D24" t="s">
        <v>99</v>
      </c>
      <c r="E24" t="s">
        <v>100</v>
      </c>
      <c r="F24" t="s">
        <v>101</v>
      </c>
    </row>
    <row r="25" spans="1:6" ht="12">
      <c r="A25" t="s">
        <v>76</v>
      </c>
      <c r="C25" s="3">
        <f>$F21</f>
        <v>0</v>
      </c>
      <c r="D25" s="3">
        <f>$F21</f>
        <v>0</v>
      </c>
      <c r="E25" s="3">
        <f>$F21</f>
        <v>0</v>
      </c>
      <c r="F25" s="3">
        <f>$F21</f>
        <v>0</v>
      </c>
    </row>
    <row r="26" spans="1:6" ht="12">
      <c r="A26" t="s">
        <v>75</v>
      </c>
      <c r="C26" s="3">
        <f>-E9</f>
        <v>-0.44000000000000006</v>
      </c>
      <c r="D26" s="3">
        <v>0</v>
      </c>
      <c r="E26" s="3">
        <v>0</v>
      </c>
      <c r="F26" s="3">
        <v>0</v>
      </c>
    </row>
    <row r="28" spans="1:5" ht="12">
      <c r="A28" t="s">
        <v>78</v>
      </c>
      <c r="C28" s="3"/>
      <c r="D28" s="3"/>
      <c r="E28" s="3"/>
    </row>
    <row r="29" spans="2:5" ht="12">
      <c r="B29" t="s">
        <v>72</v>
      </c>
      <c r="C29" s="3" t="s">
        <v>50</v>
      </c>
      <c r="D29" s="3"/>
      <c r="E29" s="3"/>
    </row>
    <row r="30" spans="2:5" ht="12">
      <c r="B30" s="3">
        <f>0</f>
        <v>0</v>
      </c>
      <c r="C30" s="3">
        <f>Variables!B4+Variables!B5</f>
        <v>1.1</v>
      </c>
      <c r="D30" s="3"/>
      <c r="E30" s="3"/>
    </row>
    <row r="31" spans="1:6" ht="12">
      <c r="A31" t="s">
        <v>96</v>
      </c>
      <c r="C31" t="s">
        <v>83</v>
      </c>
      <c r="D31" t="s">
        <v>84</v>
      </c>
      <c r="E31" t="s">
        <v>85</v>
      </c>
      <c r="F31" t="s">
        <v>86</v>
      </c>
    </row>
    <row r="32" spans="1:6" ht="12">
      <c r="A32" t="s">
        <v>73</v>
      </c>
      <c r="C32" s="3">
        <f>C33-(C34-C33)</f>
        <v>0</v>
      </c>
      <c r="D32" s="3">
        <f>D33-(D34-D33)</f>
        <v>0</v>
      </c>
      <c r="E32" s="3">
        <f>E33-(E34-E33)</f>
        <v>1.1</v>
      </c>
      <c r="F32" s="3">
        <f>F33-(F34-F33)</f>
        <v>1.1</v>
      </c>
    </row>
    <row r="33" spans="1:6" ht="12">
      <c r="A33" t="s">
        <v>65</v>
      </c>
      <c r="C33" s="3">
        <f>B30-D9+C4</f>
        <v>0.8800000000000001</v>
      </c>
      <c r="D33" s="3">
        <f>B30</f>
        <v>0</v>
      </c>
      <c r="E33" s="3">
        <f>C30-D9</f>
        <v>0.8800000000000001</v>
      </c>
      <c r="F33" s="3">
        <f>C30</f>
        <v>1.1</v>
      </c>
    </row>
    <row r="34" spans="1:6" ht="12">
      <c r="A34" t="s">
        <v>74</v>
      </c>
      <c r="C34" s="3">
        <f>(C35+C33)/2</f>
        <v>1.7600000000000002</v>
      </c>
      <c r="D34" s="3">
        <f>(D35+D33)/2</f>
        <v>0</v>
      </c>
      <c r="E34" s="3">
        <f>(E35+E33)/2</f>
        <v>0.66</v>
      </c>
      <c r="F34" s="3">
        <f>(F35+F33)/2</f>
        <v>1.1</v>
      </c>
    </row>
    <row r="35" spans="1:6" ht="12">
      <c r="A35" t="s">
        <v>66</v>
      </c>
      <c r="C35" s="3">
        <f>B30-D10+C5</f>
        <v>2.64</v>
      </c>
      <c r="D35" s="3">
        <f>B30</f>
        <v>0</v>
      </c>
      <c r="E35" s="3">
        <f>C30-D10</f>
        <v>0.43999999999999995</v>
      </c>
      <c r="F35" s="3">
        <f>C30</f>
        <v>1.1</v>
      </c>
    </row>
    <row r="36" spans="3:6" ht="12">
      <c r="C36" t="s">
        <v>83</v>
      </c>
      <c r="D36" t="s">
        <v>84</v>
      </c>
      <c r="E36" t="s">
        <v>85</v>
      </c>
      <c r="F36" t="s">
        <v>86</v>
      </c>
    </row>
    <row r="37" spans="1:6" ht="12">
      <c r="A37" t="s">
        <v>76</v>
      </c>
      <c r="C37" s="3">
        <f>C32</f>
        <v>0</v>
      </c>
      <c r="D37" s="3">
        <f>D32</f>
        <v>0</v>
      </c>
      <c r="E37" s="3">
        <f>E32</f>
        <v>1.1</v>
      </c>
      <c r="F37" s="3">
        <f>F32</f>
        <v>1.1</v>
      </c>
    </row>
    <row r="38" spans="1:6" ht="12">
      <c r="A38" t="s">
        <v>75</v>
      </c>
      <c r="C38" s="3">
        <f>C33-C32</f>
        <v>0.8800000000000001</v>
      </c>
      <c r="D38" s="3">
        <f>D33-D32</f>
        <v>0</v>
      </c>
      <c r="E38" s="3">
        <f>E33-E32</f>
        <v>-0.21999999999999997</v>
      </c>
      <c r="F38" s="3">
        <f>F33-F32</f>
        <v>0</v>
      </c>
    </row>
    <row r="39" spans="3:6" ht="12">
      <c r="C39" s="3"/>
      <c r="D39" s="3"/>
      <c r="E39" s="3"/>
      <c r="F39" s="3"/>
    </row>
    <row r="40" spans="1:6" ht="12">
      <c r="A40" t="s">
        <v>97</v>
      </c>
      <c r="C40" t="s">
        <v>92</v>
      </c>
      <c r="D40" t="s">
        <v>93</v>
      </c>
      <c r="E40" t="s">
        <v>94</v>
      </c>
      <c r="F40" t="s">
        <v>95</v>
      </c>
    </row>
    <row r="41" spans="1:6" ht="12">
      <c r="A41" t="s">
        <v>76</v>
      </c>
      <c r="C41" s="3">
        <f>$F37</f>
        <v>1.1</v>
      </c>
      <c r="D41" s="3">
        <f>$F37</f>
        <v>1.1</v>
      </c>
      <c r="E41" s="3">
        <f>$F37</f>
        <v>1.1</v>
      </c>
      <c r="F41" s="3">
        <f>$F37</f>
        <v>1.1</v>
      </c>
    </row>
    <row r="42" spans="1:6" ht="12">
      <c r="A42" t="s">
        <v>75</v>
      </c>
      <c r="C42" s="3">
        <v>0</v>
      </c>
      <c r="D42" s="3">
        <v>0</v>
      </c>
      <c r="E42" s="3">
        <f>-E$9</f>
        <v>-0.44000000000000006</v>
      </c>
      <c r="F42" s="3">
        <v>0</v>
      </c>
    </row>
    <row r="43" spans="3:6" ht="12">
      <c r="C43" s="3"/>
      <c r="D43" s="3"/>
      <c r="E43" s="3"/>
      <c r="F43" s="3"/>
    </row>
    <row r="44" spans="1:5" ht="12">
      <c r="A44" t="s">
        <v>87</v>
      </c>
      <c r="C44" s="3"/>
      <c r="D44" s="3"/>
      <c r="E44" s="3"/>
    </row>
    <row r="45" spans="2:5" ht="12">
      <c r="B45" t="s">
        <v>72</v>
      </c>
      <c r="C45" s="3" t="s">
        <v>50</v>
      </c>
      <c r="D45" s="3"/>
      <c r="E45" s="3"/>
    </row>
    <row r="46" spans="2:5" ht="12">
      <c r="B46" s="3">
        <f>B14+B30</f>
        <v>1</v>
      </c>
      <c r="C46" s="3">
        <f>C14+C30</f>
        <v>1.1</v>
      </c>
      <c r="D46" s="3"/>
      <c r="E46" s="3"/>
    </row>
    <row r="47" spans="3:6" ht="12">
      <c r="C47" t="s">
        <v>88</v>
      </c>
      <c r="D47" t="s">
        <v>89</v>
      </c>
      <c r="E47" t="s">
        <v>90</v>
      </c>
      <c r="F47" t="s">
        <v>91</v>
      </c>
    </row>
    <row r="48" spans="1:6" ht="12">
      <c r="A48" t="s">
        <v>73</v>
      </c>
      <c r="C48" s="3">
        <f aca="true" t="shared" si="0" ref="C48:F51">C16+C32</f>
        <v>1</v>
      </c>
      <c r="D48" s="3">
        <f t="shared" si="0"/>
        <v>1</v>
      </c>
      <c r="E48" s="3">
        <f t="shared" si="0"/>
        <v>1.1</v>
      </c>
      <c r="F48" s="3">
        <f t="shared" si="0"/>
        <v>1.1</v>
      </c>
    </row>
    <row r="49" spans="1:6" ht="12">
      <c r="A49" t="s">
        <v>65</v>
      </c>
      <c r="C49" s="3">
        <f t="shared" si="0"/>
        <v>0.56</v>
      </c>
      <c r="D49" s="3">
        <f t="shared" si="0"/>
        <v>1</v>
      </c>
      <c r="E49" s="3">
        <f t="shared" si="0"/>
        <v>0.6600000000000001</v>
      </c>
      <c r="F49" s="3">
        <f t="shared" si="0"/>
        <v>1.1</v>
      </c>
    </row>
    <row r="50" spans="1:6" ht="12">
      <c r="A50" t="s">
        <v>74</v>
      </c>
      <c r="C50" s="3">
        <f t="shared" si="0"/>
        <v>0.1200000000000001</v>
      </c>
      <c r="D50" s="3">
        <f t="shared" si="0"/>
        <v>1</v>
      </c>
      <c r="E50" s="3">
        <f t="shared" si="0"/>
        <v>0.21999999999999997</v>
      </c>
      <c r="F50" s="3">
        <f t="shared" si="0"/>
        <v>1.1</v>
      </c>
    </row>
    <row r="51" spans="1:6" ht="12">
      <c r="A51" t="s">
        <v>66</v>
      </c>
      <c r="C51" s="3">
        <f t="shared" si="0"/>
        <v>-0.3200000000000003</v>
      </c>
      <c r="D51" s="3">
        <f t="shared" si="0"/>
        <v>1</v>
      </c>
      <c r="E51" s="3">
        <f t="shared" si="0"/>
        <v>-0.2200000000000002</v>
      </c>
      <c r="F51" s="3">
        <f t="shared" si="0"/>
        <v>1.1</v>
      </c>
    </row>
    <row r="52" spans="3:6" ht="12">
      <c r="C52" t="s">
        <v>88</v>
      </c>
      <c r="D52" t="s">
        <v>89</v>
      </c>
      <c r="E52" t="s">
        <v>90</v>
      </c>
      <c r="F52" t="s">
        <v>91</v>
      </c>
    </row>
    <row r="53" spans="1:6" ht="12">
      <c r="A53" t="s">
        <v>76</v>
      </c>
      <c r="C53" s="3">
        <f>C48</f>
        <v>1</v>
      </c>
      <c r="D53" s="3">
        <f>D48</f>
        <v>1</v>
      </c>
      <c r="E53" s="3">
        <f>E48</f>
        <v>1.1</v>
      </c>
      <c r="F53" s="3">
        <f>F48</f>
        <v>1.1</v>
      </c>
    </row>
    <row r="54" spans="1:6" ht="12">
      <c r="A54" t="s">
        <v>75</v>
      </c>
      <c r="C54" s="3">
        <f>C49-C48</f>
        <v>-0.43999999999999995</v>
      </c>
      <c r="D54" s="3">
        <f>D49-D48</f>
        <v>0</v>
      </c>
      <c r="E54" s="3">
        <f>E49-E48</f>
        <v>-0.43999999999999995</v>
      </c>
      <c r="F54" s="3">
        <f>F49-F48</f>
        <v>0</v>
      </c>
    </row>
    <row r="57" ht="12">
      <c r="A57" t="s">
        <v>29</v>
      </c>
    </row>
    <row r="58" ht="12">
      <c r="A58" t="s">
        <v>30</v>
      </c>
    </row>
    <row r="59" ht="12">
      <c r="A59" t="s">
        <v>31</v>
      </c>
    </row>
    <row r="60" ht="12">
      <c r="A60" t="s">
        <v>32</v>
      </c>
    </row>
    <row r="61" ht="12">
      <c r="A61" t="s">
        <v>33</v>
      </c>
    </row>
    <row r="62" ht="12">
      <c r="A62" t="s">
        <v>34</v>
      </c>
    </row>
    <row r="63" spans="1:2" ht="12">
      <c r="A63" s="22"/>
      <c r="B63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20"/>
  <sheetViews>
    <sheetView workbookViewId="0" topLeftCell="A1">
      <pane ySplit="5" topLeftCell="A120" activePane="bottomLeft" state="frozen"/>
      <selection pane="topLeft" activeCell="A1" sqref="A1"/>
      <selection pane="bottomLeft" activeCell="A120" sqref="A120:B120"/>
    </sheetView>
  </sheetViews>
  <sheetFormatPr defaultColWidth="11.421875" defaultRowHeight="12.75"/>
  <cols>
    <col min="1" max="1" width="8.421875" style="0" customWidth="1"/>
    <col min="2" max="2" width="7.28125" style="0" customWidth="1"/>
    <col min="3" max="3" width="7.00390625" style="0" bestFit="1" customWidth="1"/>
    <col min="4" max="4" width="6.421875" style="0" customWidth="1"/>
    <col min="5" max="6" width="6.28125" style="0" customWidth="1"/>
    <col min="7" max="7" width="2.7109375" style="0" customWidth="1"/>
    <col min="8" max="8" width="11.421875" style="0" customWidth="1"/>
    <col min="9" max="9" width="8.00390625" style="0" bestFit="1" customWidth="1"/>
    <col min="10" max="11" width="6.00390625" style="0" bestFit="1" customWidth="1"/>
    <col min="12" max="13" width="5.421875" style="0" customWidth="1"/>
    <col min="14" max="15" width="7.28125" style="0" bestFit="1" customWidth="1"/>
    <col min="16" max="16" width="2.7109375" style="0" customWidth="1"/>
    <col min="17" max="17" width="10.7109375" style="0" bestFit="1" customWidth="1"/>
    <col min="18" max="18" width="11.7109375" style="0" bestFit="1" customWidth="1"/>
    <col min="19" max="19" width="9.7109375" style="0" bestFit="1" customWidth="1"/>
    <col min="20" max="20" width="10.7109375" style="0" bestFit="1" customWidth="1"/>
    <col min="21" max="21" width="8.8515625" style="0" customWidth="1"/>
    <col min="22" max="22" width="2.7109375" style="0" customWidth="1"/>
    <col min="23" max="27" width="8.8515625" style="0" customWidth="1"/>
    <col min="28" max="28" width="2.7109375" style="0" customWidth="1"/>
    <col min="29" max="33" width="8.8515625" style="0" customWidth="1"/>
    <col min="34" max="34" width="2.7109375" style="0" customWidth="1"/>
    <col min="35" max="35" width="8.8515625" style="0" customWidth="1"/>
    <col min="36" max="36" width="9.7109375" style="0" bestFit="1" customWidth="1"/>
    <col min="37" max="37" width="2.7109375" style="0" customWidth="1"/>
    <col min="38" max="42" width="8.8515625" style="0" customWidth="1"/>
    <col min="43" max="43" width="2.7109375" style="0" customWidth="1"/>
    <col min="44" max="48" width="8.8515625" style="0" customWidth="1"/>
    <col min="49" max="49" width="2.7109375" style="0" customWidth="1"/>
    <col min="50" max="16384" width="8.8515625" style="0" customWidth="1"/>
  </cols>
  <sheetData>
    <row r="1" ht="12">
      <c r="A1" s="5" t="s">
        <v>112</v>
      </c>
    </row>
    <row r="2" ht="12">
      <c r="A2" t="s">
        <v>113</v>
      </c>
    </row>
    <row r="4" spans="1:55" ht="12">
      <c r="A4" s="7" t="s">
        <v>119</v>
      </c>
      <c r="H4" s="5" t="s">
        <v>120</v>
      </c>
      <c r="Q4" s="5" t="s">
        <v>121</v>
      </c>
      <c r="W4" s="5" t="s">
        <v>122</v>
      </c>
      <c r="AC4" s="5" t="s">
        <v>124</v>
      </c>
      <c r="AI4" s="5" t="s">
        <v>134</v>
      </c>
      <c r="AL4" s="5" t="s">
        <v>127</v>
      </c>
      <c r="AR4" s="5" t="s">
        <v>129</v>
      </c>
      <c r="AX4" s="5" t="s">
        <v>135</v>
      </c>
      <c r="BC4" s="5" t="s">
        <v>0</v>
      </c>
    </row>
    <row r="5" spans="1:58" ht="12">
      <c r="A5" t="s">
        <v>36</v>
      </c>
      <c r="B5" t="s">
        <v>37</v>
      </c>
      <c r="C5" t="s">
        <v>38</v>
      </c>
      <c r="D5" t="s">
        <v>53</v>
      </c>
      <c r="E5" t="s">
        <v>40</v>
      </c>
      <c r="F5" t="s">
        <v>41</v>
      </c>
      <c r="H5" t="s">
        <v>43</v>
      </c>
      <c r="I5" t="s">
        <v>42</v>
      </c>
      <c r="J5" t="s">
        <v>45</v>
      </c>
      <c r="K5" t="s">
        <v>46</v>
      </c>
      <c r="L5" t="s">
        <v>47</v>
      </c>
      <c r="M5" t="s">
        <v>48</v>
      </c>
      <c r="N5" t="s">
        <v>51</v>
      </c>
      <c r="O5" t="s">
        <v>52</v>
      </c>
      <c r="Q5" t="s">
        <v>115</v>
      </c>
      <c r="R5" t="s">
        <v>117</v>
      </c>
      <c r="S5" t="s">
        <v>116</v>
      </c>
      <c r="T5" t="s">
        <v>118</v>
      </c>
      <c r="U5" t="s">
        <v>114</v>
      </c>
      <c r="W5" t="s">
        <v>79</v>
      </c>
      <c r="X5" t="s">
        <v>80</v>
      </c>
      <c r="Y5" t="s">
        <v>81</v>
      </c>
      <c r="Z5" t="s">
        <v>82</v>
      </c>
      <c r="AA5" t="s">
        <v>123</v>
      </c>
      <c r="AC5" t="s">
        <v>83</v>
      </c>
      <c r="AD5" t="s">
        <v>84</v>
      </c>
      <c r="AE5" t="s">
        <v>85</v>
      </c>
      <c r="AF5" t="s">
        <v>86</v>
      </c>
      <c r="AG5" t="s">
        <v>125</v>
      </c>
      <c r="AI5" t="s">
        <v>114</v>
      </c>
      <c r="AJ5" t="s">
        <v>126</v>
      </c>
      <c r="AL5" t="s">
        <v>98</v>
      </c>
      <c r="AM5" t="s">
        <v>99</v>
      </c>
      <c r="AN5" t="s">
        <v>100</v>
      </c>
      <c r="AO5" t="s">
        <v>101</v>
      </c>
      <c r="AP5" t="s">
        <v>128</v>
      </c>
      <c r="AR5" t="s">
        <v>92</v>
      </c>
      <c r="AS5" t="s">
        <v>93</v>
      </c>
      <c r="AT5" t="s">
        <v>94</v>
      </c>
      <c r="AU5" t="s">
        <v>95</v>
      </c>
      <c r="AV5" t="s">
        <v>130</v>
      </c>
      <c r="AX5" t="s">
        <v>114</v>
      </c>
      <c r="AY5" t="s">
        <v>131</v>
      </c>
      <c r="AZ5" t="s">
        <v>132</v>
      </c>
      <c r="BA5" t="s">
        <v>133</v>
      </c>
      <c r="BC5" t="s">
        <v>114</v>
      </c>
      <c r="BD5" t="s">
        <v>1</v>
      </c>
      <c r="BE5" t="s">
        <v>2</v>
      </c>
      <c r="BF5" t="s">
        <v>3</v>
      </c>
    </row>
    <row r="6" spans="1:58" ht="12">
      <c r="A6">
        <v>0</v>
      </c>
      <c r="B6" s="7">
        <v>1</v>
      </c>
      <c r="C6" s="11">
        <f>0.1^((100-A6)/100)</f>
        <v>0.1</v>
      </c>
      <c r="D6" s="2">
        <f>1-C6</f>
        <v>0.9</v>
      </c>
      <c r="E6">
        <f>B6*C6</f>
        <v>0.1</v>
      </c>
      <c r="F6">
        <f>B6-E6</f>
        <v>0.9</v>
      </c>
      <c r="H6" t="s">
        <v>44</v>
      </c>
      <c r="I6">
        <f>A6</f>
        <v>0</v>
      </c>
      <c r="J6" s="12">
        <v>0</v>
      </c>
      <c r="K6" s="12">
        <v>0</v>
      </c>
      <c r="L6" s="12">
        <f>SUM($B6:$B$106)*C$109</f>
        <v>10.100000000000001</v>
      </c>
      <c r="M6" s="12">
        <f>SUM($B6:$B$106)*D$109</f>
        <v>90.9</v>
      </c>
      <c r="N6" s="2">
        <f>J6/(J6+L6)</f>
        <v>0</v>
      </c>
      <c r="O6" s="2">
        <f>1-N6</f>
        <v>1</v>
      </c>
      <c r="Q6" s="3">
        <f>C6*Rewards!$C$21+D6*Rewards!$D$21</f>
        <v>1</v>
      </c>
      <c r="R6" s="3">
        <f>C6*Rewards!$C$22+D6*Rewards!$D$22</f>
        <v>-0.132</v>
      </c>
      <c r="S6" s="3">
        <f>C$109*Rewards!$E$21+D$109*Rewards!$F$21</f>
        <v>0</v>
      </c>
      <c r="T6" s="3">
        <f>C$109*Rewards!$E$22+D$109*Rewards!$F$22</f>
        <v>-0.022000000000000006</v>
      </c>
      <c r="U6" s="6">
        <f>(S6-Q6)/(R6-T6)</f>
        <v>9.090909090909092</v>
      </c>
      <c r="W6" s="3">
        <f>J6*(Rewards!C$21+$U6*Rewards!C$22)</f>
        <v>0</v>
      </c>
      <c r="X6" s="3">
        <f>K6*(Rewards!D$21+$U6*Rewards!D$22)</f>
        <v>0</v>
      </c>
      <c r="Y6" s="3">
        <f>L6*(Rewards!E$21+$U6*Rewards!E$22)</f>
        <v>-20.200000000000006</v>
      </c>
      <c r="Z6" s="3">
        <f>M6*(Rewards!F$21+$U6*Rewards!F$22)</f>
        <v>0</v>
      </c>
      <c r="AA6" s="3">
        <f>SUM(W6:Z6)</f>
        <v>-20.200000000000006</v>
      </c>
      <c r="AC6" s="3">
        <f>J6*(Rewards!C$37+$U6*Rewards!C$38)</f>
        <v>0</v>
      </c>
      <c r="AD6" s="3">
        <f>K6*(Rewards!D$37+$U6*Rewards!D$38)</f>
        <v>0</v>
      </c>
      <c r="AE6" s="3">
        <f>L6*(Rewards!E$37+$U6*Rewards!E$38)</f>
        <v>-9.09</v>
      </c>
      <c r="AF6" s="3">
        <f>M6*(Rewards!F$37+$U6*Rewards!F$38)</f>
        <v>99.99000000000001</v>
      </c>
      <c r="AG6" s="3">
        <f>SUM(AC6:AF6)</f>
        <v>90.9</v>
      </c>
      <c r="AH6" s="3"/>
      <c r="AI6" s="6">
        <f>U6</f>
        <v>9.090909090909092</v>
      </c>
      <c r="AJ6" s="3">
        <f>AG6+AA6</f>
        <v>70.7</v>
      </c>
      <c r="AL6" s="3">
        <f>J6*(Rewards!C$25+$U6*Rewards!C$26)</f>
        <v>0</v>
      </c>
      <c r="AM6" s="3">
        <f>K6*(Rewards!D$25+$U6*Rewards!D$26)</f>
        <v>0</v>
      </c>
      <c r="AN6" s="3">
        <f>L6*(Rewards!E$25+$U6*Rewards!E$26)</f>
        <v>0</v>
      </c>
      <c r="AO6" s="3">
        <f>M6*(Rewards!F$25+$U6*Rewards!F$26)</f>
        <v>0</v>
      </c>
      <c r="AP6" s="3">
        <f>SUM(AL6:AO6)</f>
        <v>0</v>
      </c>
      <c r="AR6" s="3">
        <f>J6*(Rewards!C$41+$U6*Rewards!C$42)</f>
        <v>0</v>
      </c>
      <c r="AS6" s="3">
        <f>K6*(Rewards!D$41+$U6*Rewards!D$42)</f>
        <v>0</v>
      </c>
      <c r="AT6" s="3">
        <f>L6*(Rewards!E$41+$U6*Rewards!E$42)</f>
        <v>-29.290000000000013</v>
      </c>
      <c r="AU6" s="3">
        <f>M6*(Rewards!F$41+$U6*Rewards!F$42)</f>
        <v>99.99000000000001</v>
      </c>
      <c r="AV6" s="3">
        <f>SUM(AR6:AU6)</f>
        <v>70.69999999999999</v>
      </c>
      <c r="AX6" s="6">
        <f>U6</f>
        <v>9.090909090909092</v>
      </c>
      <c r="AY6" s="3">
        <f>MIN(AA6,AP6)</f>
        <v>-20.200000000000006</v>
      </c>
      <c r="AZ6" s="3">
        <f>MIN(AG6,AV6)</f>
        <v>70.69999999999999</v>
      </c>
      <c r="BA6" s="3">
        <f>SUM(AY6:AZ6)</f>
        <v>50.499999999999986</v>
      </c>
      <c r="BC6" s="6">
        <f>U6</f>
        <v>9.090909090909092</v>
      </c>
      <c r="BD6" s="3">
        <f>AA6-AY6</f>
        <v>0</v>
      </c>
      <c r="BE6" s="3">
        <f>AG6-AZ6</f>
        <v>20.200000000000017</v>
      </c>
      <c r="BF6" s="3">
        <f>AJ6-BA6</f>
        <v>20.200000000000017</v>
      </c>
    </row>
    <row r="7" spans="1:58" ht="12">
      <c r="A7">
        <f>A6+1</f>
        <v>1</v>
      </c>
      <c r="B7" s="7">
        <v>1</v>
      </c>
      <c r="C7" s="11">
        <f aca="true" t="shared" si="0" ref="C7:C70">0.1^((100-A7)/100)</f>
        <v>0.10232929922807543</v>
      </c>
      <c r="D7" s="2">
        <f aca="true" t="shared" si="1" ref="D7:D70">1-C7</f>
        <v>0.8976707007719246</v>
      </c>
      <c r="E7">
        <f>B7*C7</f>
        <v>0.10232929922807543</v>
      </c>
      <c r="F7">
        <f>B7-E7</f>
        <v>0.8976707007719246</v>
      </c>
      <c r="H7">
        <f>A6</f>
        <v>0</v>
      </c>
      <c r="I7">
        <f>A7</f>
        <v>1</v>
      </c>
      <c r="J7" s="12">
        <f>SUM(E$6:E6)</f>
        <v>0.1</v>
      </c>
      <c r="K7" s="12">
        <f>SUM(F$6:F6)</f>
        <v>0.9</v>
      </c>
      <c r="L7" s="12">
        <f>SUM($B7:$B$106)*C$109</f>
        <v>10</v>
      </c>
      <c r="M7" s="12">
        <f>SUM($B7:$B$106)*D$109</f>
        <v>90</v>
      </c>
      <c r="N7" s="2">
        <f>J7/(J7+L7)</f>
        <v>0.009900990099009901</v>
      </c>
      <c r="O7" s="2">
        <f aca="true" t="shared" si="2" ref="O7:O107">1-N7</f>
        <v>0.9900990099009901</v>
      </c>
      <c r="Q7" s="3">
        <f>C7*Rewards!$C$21+D7*Rewards!$D$21</f>
        <v>1</v>
      </c>
      <c r="R7" s="3">
        <f>C7*Rewards!$C$22+D7*Rewards!$D$22</f>
        <v>-0.13507467498105957</v>
      </c>
      <c r="S7" s="3">
        <f>C$109*Rewards!$E$21+D$109*Rewards!$F$21</f>
        <v>0</v>
      </c>
      <c r="T7" s="3">
        <f>C$109*Rewards!$E$22+D$109*Rewards!$F$22</f>
        <v>-0.022000000000000006</v>
      </c>
      <c r="U7" s="6">
        <f>(S7-Q7)/(R7-T7)</f>
        <v>8.843713237889066</v>
      </c>
      <c r="W7" s="3">
        <f>J7*(Rewards!C$21+$U7*Rewards!C$22)</f>
        <v>-1.0673701474013568</v>
      </c>
      <c r="X7" s="3">
        <f>K7*(Rewards!D$21+$U7*Rewards!D$22)</f>
        <v>0.9</v>
      </c>
      <c r="Y7" s="3">
        <f>L7*(Rewards!E$21+$U7*Rewards!E$22)</f>
        <v>-19.45616912335595</v>
      </c>
      <c r="Z7" s="3">
        <f>M7*(Rewards!F$21+$U7*Rewards!F$22)</f>
        <v>0</v>
      </c>
      <c r="AA7" s="3">
        <f>SUM(W7:Z7)</f>
        <v>-19.623539270757306</v>
      </c>
      <c r="AC7" s="3">
        <f>J7*(Rewards!C$37+$U7*Rewards!C$38)</f>
        <v>0.778246764934238</v>
      </c>
      <c r="AD7" s="3">
        <f>K7*(Rewards!D$37+$U7*Rewards!D$38)</f>
        <v>0</v>
      </c>
      <c r="AE7" s="3">
        <f>L7*(Rewards!E$37+$U7*Rewards!E$38)</f>
        <v>-8.456169123355942</v>
      </c>
      <c r="AF7" s="3">
        <f>M7*(Rewards!F$37+$U7*Rewards!F$38)</f>
        <v>99.00000000000001</v>
      </c>
      <c r="AG7" s="3">
        <f>SUM(AC7:AF7)</f>
        <v>91.32207764157832</v>
      </c>
      <c r="AH7" s="3"/>
      <c r="AI7" s="6">
        <f>U7</f>
        <v>8.843713237889066</v>
      </c>
      <c r="AJ7" s="3">
        <f>AG7+AA7</f>
        <v>71.69853837082101</v>
      </c>
      <c r="AL7" s="3">
        <f>J7*(Rewards!C$25+$U7*Rewards!C$26)</f>
        <v>-0.389123382467119</v>
      </c>
      <c r="AM7" s="3">
        <f>K7*(Rewards!D$25+$U7*Rewards!D$26)</f>
        <v>0</v>
      </c>
      <c r="AN7" s="3">
        <f>L7*(Rewards!E$25+$U7*Rewards!E$26)</f>
        <v>0</v>
      </c>
      <c r="AO7" s="3">
        <f>M7*(Rewards!F$25+$U7*Rewards!F$26)</f>
        <v>0</v>
      </c>
      <c r="AP7" s="3">
        <f>SUM(AL7:AO7)</f>
        <v>-0.389123382467119</v>
      </c>
      <c r="AR7" s="3">
        <f>J7*(Rewards!C$41+$U7*Rewards!C$42)</f>
        <v>0.11000000000000001</v>
      </c>
      <c r="AS7" s="3">
        <f>K7*(Rewards!D$41+$U7*Rewards!D$42)</f>
        <v>0.9900000000000001</v>
      </c>
      <c r="AT7" s="3">
        <f>L7*(Rewards!E$41+$U7*Rewards!E$42)</f>
        <v>-27.912338246711897</v>
      </c>
      <c r="AU7" s="3">
        <f>M7*(Rewards!F$41+$U7*Rewards!F$42)</f>
        <v>99.00000000000001</v>
      </c>
      <c r="AV7" s="3">
        <f>SUM(AR7:AU7)</f>
        <v>72.18766175328813</v>
      </c>
      <c r="AX7" s="6">
        <f>U7</f>
        <v>8.843713237889066</v>
      </c>
      <c r="AY7" s="3">
        <f>MIN(AA7,AP7)</f>
        <v>-19.623539270757306</v>
      </c>
      <c r="AZ7" s="3">
        <f>MIN(AG7,AV7)</f>
        <v>72.18766175328813</v>
      </c>
      <c r="BA7" s="3">
        <f>SUM(AY7:AZ7)</f>
        <v>52.56412248253082</v>
      </c>
      <c r="BC7" s="6">
        <f>U7</f>
        <v>8.843713237889066</v>
      </c>
      <c r="BD7" s="3">
        <f>AA7-AY7</f>
        <v>0</v>
      </c>
      <c r="BE7" s="3">
        <f>AG7-AZ7</f>
        <v>19.134415888290192</v>
      </c>
      <c r="BF7" s="3">
        <f>AJ7-BA7</f>
        <v>19.134415888290192</v>
      </c>
    </row>
    <row r="8" spans="1:58" ht="12">
      <c r="A8">
        <f aca="true" t="shared" si="3" ref="A8:A71">A7+1</f>
        <v>2</v>
      </c>
      <c r="B8" s="7">
        <v>1</v>
      </c>
      <c r="C8" s="11">
        <f t="shared" si="0"/>
        <v>0.10471285480509</v>
      </c>
      <c r="D8" s="2">
        <f t="shared" si="1"/>
        <v>0.89528714519491</v>
      </c>
      <c r="E8">
        <f aca="true" t="shared" si="4" ref="E8:E71">B8*C8</f>
        <v>0.10471285480509</v>
      </c>
      <c r="F8">
        <f aca="true" t="shared" si="5" ref="F8:F71">B8-E8</f>
        <v>0.89528714519491</v>
      </c>
      <c r="H8">
        <f aca="true" t="shared" si="6" ref="H8:H71">A7</f>
        <v>1</v>
      </c>
      <c r="I8">
        <f aca="true" t="shared" si="7" ref="I8:I71">A8</f>
        <v>2</v>
      </c>
      <c r="J8" s="12">
        <f>SUM(E$6:E7)</f>
        <v>0.20232929922807544</v>
      </c>
      <c r="K8" s="12">
        <f>SUM(F$6:F7)</f>
        <v>1.7976707007719246</v>
      </c>
      <c r="L8" s="12">
        <f>SUM($B8:$B$106)*C$109</f>
        <v>9.9</v>
      </c>
      <c r="M8" s="12">
        <f>SUM($B8:$B$106)*D$109</f>
        <v>89.10000000000001</v>
      </c>
      <c r="N8" s="2">
        <f>J8/(J8+L8)</f>
        <v>0.02002798495625514</v>
      </c>
      <c r="O8" s="2">
        <f t="shared" si="2"/>
        <v>0.9799720150437449</v>
      </c>
      <c r="Q8" s="3">
        <f>C8*Rewards!$C$21+D8*Rewards!$D$21</f>
        <v>1</v>
      </c>
      <c r="R8" s="3">
        <f>C8*Rewards!$C$22+D8*Rewards!$D$22</f>
        <v>-0.1382209683427188</v>
      </c>
      <c r="S8" s="3">
        <f>C$109*Rewards!$E$21+D$109*Rewards!$F$21</f>
        <v>0</v>
      </c>
      <c r="T8" s="3">
        <f>C$109*Rewards!$E$22+D$109*Rewards!$F$22</f>
        <v>-0.022000000000000006</v>
      </c>
      <c r="U8" s="6">
        <f>(S8-Q8)/(R8-T8)</f>
        <v>8.604299329628239</v>
      </c>
      <c r="W8" s="3">
        <f>J8*(Rewards!C$21+$U8*Rewards!C$22)</f>
        <v>-2.095661147672135</v>
      </c>
      <c r="X8" s="3">
        <f>K8*(Rewards!D$21+$U8*Rewards!D$22)</f>
        <v>1.7976707007719246</v>
      </c>
      <c r="Y8" s="3">
        <f>L8*(Rewards!E$21+$U8*Rewards!E$22)</f>
        <v>-18.74016393993031</v>
      </c>
      <c r="Z8" s="3">
        <f>M8*(Rewards!F$21+$U8*Rewards!F$22)</f>
        <v>0</v>
      </c>
      <c r="AA8" s="3">
        <f>SUM(W8:Z8)</f>
        <v>-19.03815438683052</v>
      </c>
      <c r="AC8" s="3">
        <f>J8*(Rewards!C$37+$U8*Rewards!C$38)</f>
        <v>1.5319936312668074</v>
      </c>
      <c r="AD8" s="3">
        <f>K8*(Rewards!D$37+$U8*Rewards!D$38)</f>
        <v>0</v>
      </c>
      <c r="AE8" s="3">
        <f>L8*(Rewards!E$37+$U8*Rewards!E$38)</f>
        <v>-7.850163939930302</v>
      </c>
      <c r="AF8" s="3">
        <f>M8*(Rewards!F$37+$U8*Rewards!F$38)</f>
        <v>98.01000000000002</v>
      </c>
      <c r="AG8" s="3">
        <f>SUM(AC8:AF8)</f>
        <v>91.69182969133652</v>
      </c>
      <c r="AH8" s="3"/>
      <c r="AI8" s="6">
        <f>U8</f>
        <v>8.604299329628239</v>
      </c>
      <c r="AJ8" s="3">
        <f>AG8+AA8</f>
        <v>72.65367530450601</v>
      </c>
      <c r="AL8" s="3">
        <f>J8*(Rewards!C$25+$U8*Rewards!C$26)</f>
        <v>-0.7659968156334037</v>
      </c>
      <c r="AM8" s="3">
        <f>K8*(Rewards!D$25+$U8*Rewards!D$26)</f>
        <v>0</v>
      </c>
      <c r="AN8" s="3">
        <f>L8*(Rewards!E$25+$U8*Rewards!E$26)</f>
        <v>0</v>
      </c>
      <c r="AO8" s="3">
        <f>M8*(Rewards!F$25+$U8*Rewards!F$26)</f>
        <v>0</v>
      </c>
      <c r="AP8" s="3">
        <f>SUM(AL8:AO8)</f>
        <v>-0.7659968156334037</v>
      </c>
      <c r="AR8" s="3">
        <f>J8*(Rewards!C$41+$U8*Rewards!C$42)</f>
        <v>0.222562229150883</v>
      </c>
      <c r="AS8" s="3">
        <f>K8*(Rewards!D$41+$U8*Rewards!D$42)</f>
        <v>1.9774377708491173</v>
      </c>
      <c r="AT8" s="3">
        <f>L8*(Rewards!E$41+$U8*Rewards!E$42)</f>
        <v>-26.590327879860613</v>
      </c>
      <c r="AU8" s="3">
        <f>M8*(Rewards!F$41+$U8*Rewards!F$42)</f>
        <v>98.01000000000002</v>
      </c>
      <c r="AV8" s="3">
        <f>SUM(AR8:AU8)</f>
        <v>73.6196721201394</v>
      </c>
      <c r="AX8" s="6">
        <f>U8</f>
        <v>8.604299329628239</v>
      </c>
      <c r="AY8" s="3">
        <f>MIN(AA8,AP8)</f>
        <v>-19.03815438683052</v>
      </c>
      <c r="AZ8" s="3">
        <f>MIN(AG8,AV8)</f>
        <v>73.6196721201394</v>
      </c>
      <c r="BA8" s="3">
        <f>SUM(AY8:AZ8)</f>
        <v>54.58151773330888</v>
      </c>
      <c r="BC8" s="6">
        <f>U8</f>
        <v>8.604299329628239</v>
      </c>
      <c r="BD8" s="3">
        <f>AA8-AY8</f>
        <v>0</v>
      </c>
      <c r="BE8" s="3">
        <f>AG8-AZ8</f>
        <v>18.072157571197124</v>
      </c>
      <c r="BF8" s="3">
        <f>AJ8-BA8</f>
        <v>18.07215757119713</v>
      </c>
    </row>
    <row r="9" spans="1:58" ht="12">
      <c r="A9">
        <f t="shared" si="3"/>
        <v>3</v>
      </c>
      <c r="B9" s="7">
        <v>1</v>
      </c>
      <c r="C9" s="11">
        <f t="shared" si="0"/>
        <v>0.10715193052376068</v>
      </c>
      <c r="D9" s="2">
        <f t="shared" si="1"/>
        <v>0.8928480694762393</v>
      </c>
      <c r="E9">
        <f t="shared" si="4"/>
        <v>0.10715193052376068</v>
      </c>
      <c r="F9">
        <f t="shared" si="5"/>
        <v>0.8928480694762393</v>
      </c>
      <c r="H9">
        <f t="shared" si="6"/>
        <v>2</v>
      </c>
      <c r="I9">
        <f t="shared" si="7"/>
        <v>3</v>
      </c>
      <c r="J9" s="12">
        <f>SUM(E$6:E8)</f>
        <v>0.3070421540331654</v>
      </c>
      <c r="K9" s="12">
        <f>SUM(F$6:F8)</f>
        <v>2.6929578459668346</v>
      </c>
      <c r="L9" s="12">
        <f>SUM($B9:$B$106)*C$109</f>
        <v>9.8</v>
      </c>
      <c r="M9" s="12">
        <f>SUM($B9:$B$106)*D$109</f>
        <v>88.2</v>
      </c>
      <c r="N9" s="2">
        <f>J9/(J9+L9)</f>
        <v>0.03037903170421049</v>
      </c>
      <c r="O9" s="2">
        <f t="shared" si="2"/>
        <v>0.9696209682957895</v>
      </c>
      <c r="Q9" s="3">
        <f>C9*Rewards!$C$21+D9*Rewards!$D$21</f>
        <v>1</v>
      </c>
      <c r="R9" s="3">
        <f>C9*Rewards!$C$22+D9*Rewards!$D$22</f>
        <v>-0.1414405482913641</v>
      </c>
      <c r="S9" s="3">
        <f>C$109*Rewards!$E$21+D$109*Rewards!$F$21</f>
        <v>0</v>
      </c>
      <c r="T9" s="3">
        <f>C$109*Rewards!$E$22+D$109*Rewards!$F$22</f>
        <v>-0.022000000000000006</v>
      </c>
      <c r="U9" s="6">
        <f>(S9-Q9)/(R9-T9)</f>
        <v>8.372366121098114</v>
      </c>
      <c r="W9" s="3">
        <f>J9*(Rewards!C$21+$U9*Rewards!C$22)</f>
        <v>-3.086241359159502</v>
      </c>
      <c r="X9" s="3">
        <f>K9*(Rewards!D$21+$U9*Rewards!D$22)</f>
        <v>2.6929578459668346</v>
      </c>
      <c r="Y9" s="3">
        <f>L9*(Rewards!E$21+$U9*Rewards!E$22)</f>
        <v>-18.05082135708754</v>
      </c>
      <c r="Z9" s="3">
        <f>M9*(Rewards!F$21+$U9*Rewards!F$22)</f>
        <v>0</v>
      </c>
      <c r="AA9" s="3">
        <f>SUM(W9:Z9)</f>
        <v>-18.444104870280206</v>
      </c>
      <c r="AC9" s="3">
        <f>J9*(Rewards!C$37+$U9*Rewards!C$38)</f>
        <v>2.2621890087951115</v>
      </c>
      <c r="AD9" s="3">
        <f>K9*(Rewards!D$37+$U9*Rewards!D$38)</f>
        <v>0</v>
      </c>
      <c r="AE9" s="3">
        <f>L9*(Rewards!E$37+$U9*Rewards!E$38)</f>
        <v>-7.270821357087532</v>
      </c>
      <c r="AF9" s="3">
        <f>M9*(Rewards!F$37+$U9*Rewards!F$38)</f>
        <v>97.02000000000001</v>
      </c>
      <c r="AG9" s="3">
        <f>SUM(AC9:AF9)</f>
        <v>92.01136765170759</v>
      </c>
      <c r="AH9" s="3"/>
      <c r="AI9" s="6">
        <f>U9</f>
        <v>8.372366121098114</v>
      </c>
      <c r="AJ9" s="3">
        <f>AG9+AA9</f>
        <v>73.56726278142739</v>
      </c>
      <c r="AL9" s="3">
        <f>J9*(Rewards!C$25+$U9*Rewards!C$26)</f>
        <v>-1.1310945043975558</v>
      </c>
      <c r="AM9" s="3">
        <f>K9*(Rewards!D$25+$U9*Rewards!D$26)</f>
        <v>0</v>
      </c>
      <c r="AN9" s="3">
        <f>L9*(Rewards!E$25+$U9*Rewards!E$26)</f>
        <v>0</v>
      </c>
      <c r="AO9" s="3">
        <f>M9*(Rewards!F$25+$U9*Rewards!F$26)</f>
        <v>0</v>
      </c>
      <c r="AP9" s="3">
        <f>SUM(AL9:AO9)</f>
        <v>-1.1310945043975558</v>
      </c>
      <c r="AR9" s="3">
        <f>J9*(Rewards!C$41+$U9*Rewards!C$42)</f>
        <v>0.337746369436482</v>
      </c>
      <c r="AS9" s="3">
        <f>K9*(Rewards!D$41+$U9*Rewards!D$42)</f>
        <v>2.9622536305635183</v>
      </c>
      <c r="AT9" s="3">
        <f>L9*(Rewards!E$41+$U9*Rewards!E$42)</f>
        <v>-25.321642714175074</v>
      </c>
      <c r="AU9" s="3">
        <f>M9*(Rewards!F$41+$U9*Rewards!F$42)</f>
        <v>97.02000000000001</v>
      </c>
      <c r="AV9" s="3">
        <f>SUM(AR9:AU9)</f>
        <v>74.99835728582494</v>
      </c>
      <c r="AX9" s="6">
        <f>U9</f>
        <v>8.372366121098114</v>
      </c>
      <c r="AY9" s="3">
        <f>MIN(AA9,AP9)</f>
        <v>-18.444104870280206</v>
      </c>
      <c r="AZ9" s="3">
        <f>MIN(AG9,AV9)</f>
        <v>74.99835728582494</v>
      </c>
      <c r="BA9" s="3">
        <f>SUM(AY9:AZ9)</f>
        <v>56.55425241554473</v>
      </c>
      <c r="BC9" s="6">
        <f>U9</f>
        <v>8.372366121098114</v>
      </c>
      <c r="BD9" s="3">
        <f>AA9-AY9</f>
        <v>0</v>
      </c>
      <c r="BE9" s="3">
        <f>AG9-AZ9</f>
        <v>17.01301036588265</v>
      </c>
      <c r="BF9" s="3">
        <f>AJ9-BA9</f>
        <v>17.013010365882657</v>
      </c>
    </row>
    <row r="10" spans="1:58" ht="12">
      <c r="A10">
        <f t="shared" si="3"/>
        <v>4</v>
      </c>
      <c r="B10" s="7">
        <v>1</v>
      </c>
      <c r="C10" s="11">
        <f t="shared" si="0"/>
        <v>0.10964781961431853</v>
      </c>
      <c r="D10" s="2">
        <f t="shared" si="1"/>
        <v>0.8903521803856814</v>
      </c>
      <c r="E10">
        <f t="shared" si="4"/>
        <v>0.10964781961431853</v>
      </c>
      <c r="F10">
        <f t="shared" si="5"/>
        <v>0.8903521803856814</v>
      </c>
      <c r="H10">
        <f t="shared" si="6"/>
        <v>3</v>
      </c>
      <c r="I10">
        <f t="shared" si="7"/>
        <v>4</v>
      </c>
      <c r="J10" s="12">
        <f>SUM(E$6:E9)</f>
        <v>0.4141940845569261</v>
      </c>
      <c r="K10" s="12">
        <f>SUM(F$6:F9)</f>
        <v>3.585805915443074</v>
      </c>
      <c r="L10" s="12">
        <f>SUM($B10:$B$106)*C$109</f>
        <v>9.700000000000001</v>
      </c>
      <c r="M10" s="12">
        <f>SUM($B10:$B$106)*D$109</f>
        <v>87.3</v>
      </c>
      <c r="N10" s="2">
        <f aca="true" t="shared" si="8" ref="N10:N73">J10/(J10+L10)</f>
        <v>0.04095176354083882</v>
      </c>
      <c r="O10" s="2">
        <f t="shared" si="2"/>
        <v>0.9590482364591612</v>
      </c>
      <c r="Q10" s="3">
        <f>C10*Rewards!$C$21+D10*Rewards!$D$21</f>
        <v>1</v>
      </c>
      <c r="R10" s="3">
        <f>C10*Rewards!$C$22+D10*Rewards!$D$22</f>
        <v>-0.14473512189090046</v>
      </c>
      <c r="S10" s="3">
        <f>C$109*Rewards!$E$21+D$109*Rewards!$F$21</f>
        <v>0</v>
      </c>
      <c r="T10" s="3">
        <f>C$109*Rewards!$E$22+D$109*Rewards!$F$22</f>
        <v>-0.022000000000000006</v>
      </c>
      <c r="U10" s="6">
        <f aca="true" t="shared" si="9" ref="U10:U73">(S10-Q10)/(R10-T10)</f>
        <v>8.14762705730559</v>
      </c>
      <c r="W10" s="3">
        <f>J10*(Rewards!C$21+$U10*Rewards!C$22)</f>
        <v>-4.040408503454822</v>
      </c>
      <c r="X10" s="3">
        <f>K10*(Rewards!D$21+$U10*Rewards!D$22)</f>
        <v>3.585805915443074</v>
      </c>
      <c r="Y10" s="3">
        <f>L10*(Rewards!E$21+$U10*Rewards!E$22)</f>
        <v>-17.38703614029013</v>
      </c>
      <c r="Z10" s="3">
        <f>M10*(Rewards!F$21+$U10*Rewards!F$22)</f>
        <v>0</v>
      </c>
      <c r="AA10" s="3">
        <f aca="true" t="shared" si="10" ref="AA10:AA73">SUM(W10:Z10)</f>
        <v>-17.84163872830188</v>
      </c>
      <c r="AC10" s="3">
        <f>J10*(Rewards!C$37+$U10*Rewards!C$38)</f>
        <v>2.9697350586744986</v>
      </c>
      <c r="AD10" s="3">
        <f>K10*(Rewards!D$37+$U10*Rewards!D$38)</f>
        <v>0</v>
      </c>
      <c r="AE10" s="3">
        <f>L10*(Rewards!E$37+$U10*Rewards!E$38)</f>
        <v>-6.7170361402901255</v>
      </c>
      <c r="AF10" s="3">
        <f>M10*(Rewards!F$37+$U10*Rewards!F$38)</f>
        <v>96.03</v>
      </c>
      <c r="AG10" s="3">
        <f aca="true" t="shared" si="11" ref="AG10:AG73">SUM(AC10:AF10)</f>
        <v>92.28269891838437</v>
      </c>
      <c r="AH10" s="3"/>
      <c r="AI10" s="6">
        <f aca="true" t="shared" si="12" ref="AI10:AI73">U10</f>
        <v>8.14762705730559</v>
      </c>
      <c r="AJ10" s="3">
        <f aca="true" t="shared" si="13" ref="AJ10:AJ73">AG10+AA10</f>
        <v>74.44106019008248</v>
      </c>
      <c r="AL10" s="3">
        <f>J10*(Rewards!C$25+$U10*Rewards!C$26)</f>
        <v>-1.4848675293372493</v>
      </c>
      <c r="AM10" s="3">
        <f>K10*(Rewards!D$25+$U10*Rewards!D$26)</f>
        <v>0</v>
      </c>
      <c r="AN10" s="3">
        <f>L10*(Rewards!E$25+$U10*Rewards!E$26)</f>
        <v>0</v>
      </c>
      <c r="AO10" s="3">
        <f>M10*(Rewards!F$25+$U10*Rewards!F$26)</f>
        <v>0</v>
      </c>
      <c r="AP10" s="3">
        <f aca="true" t="shared" si="14" ref="AP10:AP73">SUM(AL10:AO10)</f>
        <v>-1.4848675293372493</v>
      </c>
      <c r="AR10" s="3">
        <f>J10*(Rewards!C$41+$U10*Rewards!C$42)</f>
        <v>0.4556134930126187</v>
      </c>
      <c r="AS10" s="3">
        <f>K10*(Rewards!D$41+$U10*Rewards!D$42)</f>
        <v>3.9443865069873816</v>
      </c>
      <c r="AT10" s="3">
        <f>L10*(Rewards!E$41+$U10*Rewards!E$42)</f>
        <v>-24.10407228058026</v>
      </c>
      <c r="AU10" s="3">
        <f>M10*(Rewards!F$41+$U10*Rewards!F$42)</f>
        <v>96.03</v>
      </c>
      <c r="AV10" s="3">
        <f aca="true" t="shared" si="15" ref="AV10:AV73">SUM(AR10:AU10)</f>
        <v>76.32592771941974</v>
      </c>
      <c r="AX10" s="6">
        <f aca="true" t="shared" si="16" ref="AX10:AX73">U10</f>
        <v>8.14762705730559</v>
      </c>
      <c r="AY10" s="3">
        <f aca="true" t="shared" si="17" ref="AY10:AY73">MIN(AA10,AP10)</f>
        <v>-17.84163872830188</v>
      </c>
      <c r="AZ10" s="3">
        <f aca="true" t="shared" si="18" ref="AZ10:AZ73">MIN(AG10,AV10)</f>
        <v>76.32592771941974</v>
      </c>
      <c r="BA10" s="3">
        <f aca="true" t="shared" si="19" ref="BA10:BA73">SUM(AY10:AZ10)</f>
        <v>58.48428899111786</v>
      </c>
      <c r="BC10" s="6">
        <f aca="true" t="shared" si="20" ref="BC10:BC73">U10</f>
        <v>8.14762705730559</v>
      </c>
      <c r="BD10" s="3">
        <f aca="true" t="shared" si="21" ref="BD10:BD73">AA10-AY10</f>
        <v>0</v>
      </c>
      <c r="BE10" s="3">
        <f aca="true" t="shared" si="22" ref="BE10:BE73">AG10-AZ10</f>
        <v>15.956771198964631</v>
      </c>
      <c r="BF10" s="3">
        <f aca="true" t="shared" si="23" ref="BF10:BF73">AJ10-BA10</f>
        <v>15.956771198964624</v>
      </c>
    </row>
    <row r="11" spans="1:58" ht="12">
      <c r="A11">
        <f t="shared" si="3"/>
        <v>5</v>
      </c>
      <c r="B11" s="7">
        <v>1</v>
      </c>
      <c r="C11" s="11">
        <f t="shared" si="0"/>
        <v>0.11220184543019636</v>
      </c>
      <c r="D11" s="2">
        <f t="shared" si="1"/>
        <v>0.8877981545698036</v>
      </c>
      <c r="E11">
        <f t="shared" si="4"/>
        <v>0.11220184543019636</v>
      </c>
      <c r="F11">
        <f t="shared" si="5"/>
        <v>0.8877981545698036</v>
      </c>
      <c r="H11">
        <f t="shared" si="6"/>
        <v>4</v>
      </c>
      <c r="I11">
        <f t="shared" si="7"/>
        <v>5</v>
      </c>
      <c r="J11" s="12">
        <f>SUM(E$6:E10)</f>
        <v>0.5238419041712447</v>
      </c>
      <c r="K11" s="12">
        <f>SUM(F$6:F10)</f>
        <v>4.4761580958287555</v>
      </c>
      <c r="L11" s="12">
        <f>SUM($B11:$B$106)*C$109</f>
        <v>9.600000000000001</v>
      </c>
      <c r="M11" s="12">
        <f>SUM($B11:$B$106)*D$109</f>
        <v>86.4</v>
      </c>
      <c r="N11" s="2">
        <f t="shared" si="8"/>
        <v>0.051743390417368154</v>
      </c>
      <c r="O11" s="2">
        <f t="shared" si="2"/>
        <v>0.9482566095826318</v>
      </c>
      <c r="Q11" s="3">
        <f>C11*Rewards!$C$21+D11*Rewards!$D$21</f>
        <v>1</v>
      </c>
      <c r="R11" s="3">
        <f>C11*Rewards!$C$22+D11*Rewards!$D$22</f>
        <v>-0.1481064359678592</v>
      </c>
      <c r="S11" s="3">
        <f>C$109*Rewards!$E$21+D$109*Rewards!$F$21</f>
        <v>0</v>
      </c>
      <c r="T11" s="3">
        <f>C$109*Rewards!$E$22+D$109*Rewards!$F$22</f>
        <v>-0.022000000000000006</v>
      </c>
      <c r="U11" s="6">
        <f t="shared" si="9"/>
        <v>7.929809389386521</v>
      </c>
      <c r="W11" s="3">
        <f>J11*(Rewards!C$21+$U11*Rewards!C$22)</f>
        <v>-4.959393810160406</v>
      </c>
      <c r="X11" s="3">
        <f>K11*(Rewards!D$21+$U11*Rewards!D$22)</f>
        <v>4.4761580958287555</v>
      </c>
      <c r="Y11" s="3">
        <f>L11*(Rewards!E$21+$U11*Rewards!E$22)</f>
        <v>-16.747757430384336</v>
      </c>
      <c r="Z11" s="3">
        <f>M11*(Rewards!F$21+$U11*Rewards!F$22)</f>
        <v>0</v>
      </c>
      <c r="AA11" s="3">
        <f t="shared" si="10"/>
        <v>-17.23099314471599</v>
      </c>
      <c r="AC11" s="3">
        <f>J11*(Rewards!C$37+$U11*Rewards!C$38)</f>
        <v>3.6554904762211002</v>
      </c>
      <c r="AD11" s="3">
        <f>K11*(Rewards!D$37+$U11*Rewards!D$38)</f>
        <v>0</v>
      </c>
      <c r="AE11" s="3">
        <f>L11*(Rewards!E$37+$U11*Rewards!E$38)</f>
        <v>-6.1877574303843295</v>
      </c>
      <c r="AF11" s="3">
        <f>M11*(Rewards!F$37+$U11*Rewards!F$38)</f>
        <v>95.04000000000002</v>
      </c>
      <c r="AG11" s="3">
        <f t="shared" si="11"/>
        <v>92.50773304583679</v>
      </c>
      <c r="AH11" s="3"/>
      <c r="AI11" s="6">
        <f t="shared" si="12"/>
        <v>7.929809389386521</v>
      </c>
      <c r="AJ11" s="3">
        <f t="shared" si="13"/>
        <v>75.2767399011208</v>
      </c>
      <c r="AL11" s="3">
        <f>J11*(Rewards!C$25+$U11*Rewards!C$26)</f>
        <v>-1.8277452381105501</v>
      </c>
      <c r="AM11" s="3">
        <f>K11*(Rewards!D$25+$U11*Rewards!D$26)</f>
        <v>0</v>
      </c>
      <c r="AN11" s="3">
        <f>L11*(Rewards!E$25+$U11*Rewards!E$26)</f>
        <v>0</v>
      </c>
      <c r="AO11" s="3">
        <f>M11*(Rewards!F$25+$U11*Rewards!F$26)</f>
        <v>0</v>
      </c>
      <c r="AP11" s="3">
        <f t="shared" si="14"/>
        <v>-1.8277452381105501</v>
      </c>
      <c r="AR11" s="3">
        <f>J11*(Rewards!C$41+$U11*Rewards!C$42)</f>
        <v>0.5762260945883692</v>
      </c>
      <c r="AS11" s="3">
        <f>K11*(Rewards!D$41+$U11*Rewards!D$42)</f>
        <v>4.923773905411632</v>
      </c>
      <c r="AT11" s="3">
        <f>L11*(Rewards!E$41+$U11*Rewards!E$42)</f>
        <v>-22.93551486076867</v>
      </c>
      <c r="AU11" s="3">
        <f>M11*(Rewards!F$41+$U11*Rewards!F$42)</f>
        <v>95.04000000000002</v>
      </c>
      <c r="AV11" s="3">
        <f t="shared" si="15"/>
        <v>77.60448513923134</v>
      </c>
      <c r="AX11" s="6">
        <f t="shared" si="16"/>
        <v>7.929809389386521</v>
      </c>
      <c r="AY11" s="3">
        <f t="shared" si="17"/>
        <v>-17.23099314471599</v>
      </c>
      <c r="AZ11" s="3">
        <f t="shared" si="18"/>
        <v>77.60448513923134</v>
      </c>
      <c r="BA11" s="3">
        <f t="shared" si="19"/>
        <v>60.373491994515355</v>
      </c>
      <c r="BC11" s="6">
        <f t="shared" si="20"/>
        <v>7.929809389386521</v>
      </c>
      <c r="BD11" s="3">
        <f t="shared" si="21"/>
        <v>0</v>
      </c>
      <c r="BE11" s="3">
        <f t="shared" si="22"/>
        <v>14.903247906605444</v>
      </c>
      <c r="BF11" s="3">
        <f t="shared" si="23"/>
        <v>14.90324790660545</v>
      </c>
    </row>
    <row r="12" spans="1:58" ht="12">
      <c r="A12">
        <f t="shared" si="3"/>
        <v>6</v>
      </c>
      <c r="B12" s="7">
        <v>1</v>
      </c>
      <c r="C12" s="11">
        <f t="shared" si="0"/>
        <v>0.11481536214968834</v>
      </c>
      <c r="D12" s="2">
        <f t="shared" si="1"/>
        <v>0.8851846378503117</v>
      </c>
      <c r="E12">
        <f t="shared" si="4"/>
        <v>0.11481536214968834</v>
      </c>
      <c r="F12">
        <f t="shared" si="5"/>
        <v>0.8851846378503117</v>
      </c>
      <c r="H12">
        <f t="shared" si="6"/>
        <v>5</v>
      </c>
      <c r="I12">
        <f t="shared" si="7"/>
        <v>6</v>
      </c>
      <c r="J12" s="12">
        <f>SUM(E$6:E11)</f>
        <v>0.636043749601441</v>
      </c>
      <c r="K12" s="12">
        <f>SUM(F$6:F11)</f>
        <v>5.363956250398559</v>
      </c>
      <c r="L12" s="12">
        <f>SUM($B12:$B$106)*C$109</f>
        <v>9.5</v>
      </c>
      <c r="M12" s="12">
        <f>SUM($B12:$B$106)*D$109</f>
        <v>85.5</v>
      </c>
      <c r="N12" s="2">
        <f t="shared" si="8"/>
        <v>0.06275069103035895</v>
      </c>
      <c r="O12" s="2">
        <f t="shared" si="2"/>
        <v>0.9372493089696411</v>
      </c>
      <c r="Q12" s="3">
        <f>C12*Rewards!$C$21+D12*Rewards!$D$21</f>
        <v>1</v>
      </c>
      <c r="R12" s="3">
        <f>C12*Rewards!$C$22+D12*Rewards!$D$22</f>
        <v>-0.15155627803758862</v>
      </c>
      <c r="S12" s="3">
        <f>C$109*Rewards!$E$21+D$109*Rewards!$F$21</f>
        <v>0</v>
      </c>
      <c r="T12" s="3">
        <f>C$109*Rewards!$E$22+D$109*Rewards!$F$22</f>
        <v>-0.022000000000000006</v>
      </c>
      <c r="U12" s="6">
        <f t="shared" si="9"/>
        <v>7.718653353949135</v>
      </c>
      <c r="W12" s="3">
        <f>J12*(Rewards!C$21+$U12*Rewards!C$22)</f>
        <v>-5.84436586227636</v>
      </c>
      <c r="X12" s="3">
        <f>K12*(Rewards!D$21+$U12*Rewards!D$22)</f>
        <v>5.363956250398559</v>
      </c>
      <c r="Y12" s="3">
        <f>L12*(Rewards!E$21+$U12*Rewards!E$22)</f>
        <v>-16.131985509753694</v>
      </c>
      <c r="Z12" s="3">
        <f>M12*(Rewards!F$21+$U12*Rewards!F$22)</f>
        <v>0</v>
      </c>
      <c r="AA12" s="3">
        <f t="shared" si="10"/>
        <v>-16.612395121631494</v>
      </c>
      <c r="AC12" s="3">
        <f>J12*(Rewards!C$37+$U12*Rewards!C$38)</f>
        <v>4.320273074585201</v>
      </c>
      <c r="AD12" s="3">
        <f>K12*(Rewards!D$37+$U12*Rewards!D$38)</f>
        <v>0</v>
      </c>
      <c r="AE12" s="3">
        <f>L12*(Rewards!E$37+$U12*Rewards!E$38)</f>
        <v>-5.68198550975369</v>
      </c>
      <c r="AF12" s="3">
        <f>M12*(Rewards!F$37+$U12*Rewards!F$38)</f>
        <v>94.05000000000001</v>
      </c>
      <c r="AG12" s="3">
        <f t="shared" si="11"/>
        <v>92.68828756483153</v>
      </c>
      <c r="AH12" s="3"/>
      <c r="AI12" s="6">
        <f t="shared" si="12"/>
        <v>7.718653353949135</v>
      </c>
      <c r="AJ12" s="3">
        <f t="shared" si="13"/>
        <v>76.07589244320003</v>
      </c>
      <c r="AL12" s="3">
        <f>J12*(Rewards!C$25+$U12*Rewards!C$26)</f>
        <v>-2.1601365372926007</v>
      </c>
      <c r="AM12" s="3">
        <f>K12*(Rewards!D$25+$U12*Rewards!D$26)</f>
        <v>0</v>
      </c>
      <c r="AN12" s="3">
        <f>L12*(Rewards!E$25+$U12*Rewards!E$26)</f>
        <v>0</v>
      </c>
      <c r="AO12" s="3">
        <f>M12*(Rewards!F$25+$U12*Rewards!F$26)</f>
        <v>0</v>
      </c>
      <c r="AP12" s="3">
        <f t="shared" si="14"/>
        <v>-2.1601365372926007</v>
      </c>
      <c r="AR12" s="3">
        <f>J12*(Rewards!C$41+$U12*Rewards!C$42)</f>
        <v>0.6996481245615852</v>
      </c>
      <c r="AS12" s="3">
        <f>K12*(Rewards!D$41+$U12*Rewards!D$42)</f>
        <v>5.900351875438415</v>
      </c>
      <c r="AT12" s="3">
        <f>L12*(Rewards!E$41+$U12*Rewards!E$42)</f>
        <v>-21.813971019507385</v>
      </c>
      <c r="AU12" s="3">
        <f>M12*(Rewards!F$41+$U12*Rewards!F$42)</f>
        <v>94.05000000000001</v>
      </c>
      <c r="AV12" s="3">
        <f t="shared" si="15"/>
        <v>78.83602898049263</v>
      </c>
      <c r="AX12" s="6">
        <f t="shared" si="16"/>
        <v>7.718653353949135</v>
      </c>
      <c r="AY12" s="3">
        <f t="shared" si="17"/>
        <v>-16.612395121631494</v>
      </c>
      <c r="AZ12" s="3">
        <f t="shared" si="18"/>
        <v>78.83602898049263</v>
      </c>
      <c r="BA12" s="3">
        <f t="shared" si="19"/>
        <v>62.223633858861135</v>
      </c>
      <c r="BC12" s="6">
        <f t="shared" si="20"/>
        <v>7.718653353949135</v>
      </c>
      <c r="BD12" s="3">
        <f t="shared" si="21"/>
        <v>0</v>
      </c>
      <c r="BE12" s="3">
        <f t="shared" si="22"/>
        <v>13.852258584338898</v>
      </c>
      <c r="BF12" s="3">
        <f t="shared" si="23"/>
        <v>13.852258584338898</v>
      </c>
    </row>
    <row r="13" spans="1:58" ht="12">
      <c r="A13">
        <f t="shared" si="3"/>
        <v>7</v>
      </c>
      <c r="B13" s="7">
        <v>1</v>
      </c>
      <c r="C13" s="11">
        <f t="shared" si="0"/>
        <v>0.11748975549395295</v>
      </c>
      <c r="D13" s="2">
        <f t="shared" si="1"/>
        <v>0.8825102445060471</v>
      </c>
      <c r="E13">
        <f t="shared" si="4"/>
        <v>0.11748975549395295</v>
      </c>
      <c r="F13">
        <f t="shared" si="5"/>
        <v>0.8825102445060471</v>
      </c>
      <c r="H13">
        <f t="shared" si="6"/>
        <v>6</v>
      </c>
      <c r="I13">
        <f t="shared" si="7"/>
        <v>7</v>
      </c>
      <c r="J13" s="12">
        <f>SUM(E$6:E12)</f>
        <v>0.7508591117511294</v>
      </c>
      <c r="K13" s="12">
        <f>SUM(F$6:F12)</f>
        <v>6.249140888248871</v>
      </c>
      <c r="L13" s="12">
        <f>SUM($B13:$B$106)*C$109</f>
        <v>9.4</v>
      </c>
      <c r="M13" s="12">
        <f>SUM($B13:$B$106)*D$109</f>
        <v>84.60000000000001</v>
      </c>
      <c r="N13" s="2">
        <f t="shared" si="8"/>
        <v>0.07397000623148224</v>
      </c>
      <c r="O13" s="2">
        <f t="shared" si="2"/>
        <v>0.9260299937685178</v>
      </c>
      <c r="Q13" s="3">
        <f>C13*Rewards!$C$21+D13*Rewards!$D$21</f>
        <v>1</v>
      </c>
      <c r="R13" s="3">
        <f>C13*Rewards!$C$22+D13*Rewards!$D$22</f>
        <v>-0.1550864772520179</v>
      </c>
      <c r="S13" s="3">
        <f>C$109*Rewards!$E$21+D$109*Rewards!$F$21</f>
        <v>0</v>
      </c>
      <c r="T13" s="3">
        <f>C$109*Rewards!$E$22+D$109*Rewards!$F$22</f>
        <v>-0.022000000000000006</v>
      </c>
      <c r="U13" s="6">
        <f t="shared" si="9"/>
        <v>7.513911410446006</v>
      </c>
      <c r="W13" s="3">
        <f>J13*(Rewards!C$21+$U13*Rewards!C$22)</f>
        <v>-6.696434166848767</v>
      </c>
      <c r="X13" s="3">
        <f>K13*(Rewards!D$21+$U13*Rewards!D$22)</f>
        <v>6.249140888248871</v>
      </c>
      <c r="Y13" s="3">
        <f>L13*(Rewards!E$21+$U13*Rewards!E$22)</f>
        <v>-15.538768796802342</v>
      </c>
      <c r="Z13" s="3">
        <f>M13*(Rewards!F$21+$U13*Rewards!F$22)</f>
        <v>0</v>
      </c>
      <c r="AA13" s="3">
        <f t="shared" si="10"/>
        <v>-15.986062075402238</v>
      </c>
      <c r="AC13" s="3">
        <f>J13*(Rewards!C$37+$U13*Rewards!C$38)</f>
        <v>4.964862185733264</v>
      </c>
      <c r="AD13" s="3">
        <f>K13*(Rewards!D$37+$U13*Rewards!D$38)</f>
        <v>0</v>
      </c>
      <c r="AE13" s="3">
        <f>L13*(Rewards!E$37+$U13*Rewards!E$38)</f>
        <v>-5.198768796802339</v>
      </c>
      <c r="AF13" s="3">
        <f>M13*(Rewards!F$37+$U13*Rewards!F$38)</f>
        <v>93.06000000000002</v>
      </c>
      <c r="AG13" s="3">
        <f t="shared" si="11"/>
        <v>92.82609338893094</v>
      </c>
      <c r="AH13" s="3"/>
      <c r="AI13" s="6">
        <f t="shared" si="12"/>
        <v>7.513911410446006</v>
      </c>
      <c r="AJ13" s="3">
        <f t="shared" si="13"/>
        <v>76.8400313135287</v>
      </c>
      <c r="AL13" s="3">
        <f>J13*(Rewards!C$25+$U13*Rewards!C$26)</f>
        <v>-2.482431092866632</v>
      </c>
      <c r="AM13" s="3">
        <f>K13*(Rewards!D$25+$U13*Rewards!D$26)</f>
        <v>0</v>
      </c>
      <c r="AN13" s="3">
        <f>L13*(Rewards!E$25+$U13*Rewards!E$26)</f>
        <v>0</v>
      </c>
      <c r="AO13" s="3">
        <f>M13*(Rewards!F$25+$U13*Rewards!F$26)</f>
        <v>0</v>
      </c>
      <c r="AP13" s="3">
        <f t="shared" si="14"/>
        <v>-2.482431092866632</v>
      </c>
      <c r="AR13" s="3">
        <f>J13*(Rewards!C$41+$U13*Rewards!C$42)</f>
        <v>0.8259450229262424</v>
      </c>
      <c r="AS13" s="3">
        <f>K13*(Rewards!D$41+$U13*Rewards!D$42)</f>
        <v>6.874054977073758</v>
      </c>
      <c r="AT13" s="3">
        <f>L13*(Rewards!E$41+$U13*Rewards!E$42)</f>
        <v>-20.737537593604685</v>
      </c>
      <c r="AU13" s="3">
        <f>M13*(Rewards!F$41+$U13*Rewards!F$42)</f>
        <v>93.06000000000002</v>
      </c>
      <c r="AV13" s="3">
        <f t="shared" si="15"/>
        <v>80.02246240639533</v>
      </c>
      <c r="AX13" s="6">
        <f t="shared" si="16"/>
        <v>7.513911410446006</v>
      </c>
      <c r="AY13" s="3">
        <f t="shared" si="17"/>
        <v>-15.986062075402238</v>
      </c>
      <c r="AZ13" s="3">
        <f t="shared" si="18"/>
        <v>80.02246240639533</v>
      </c>
      <c r="BA13" s="3">
        <f t="shared" si="19"/>
        <v>64.0364003309931</v>
      </c>
      <c r="BC13" s="6">
        <f t="shared" si="20"/>
        <v>7.513911410446006</v>
      </c>
      <c r="BD13" s="3">
        <f t="shared" si="21"/>
        <v>0</v>
      </c>
      <c r="BE13" s="3">
        <f t="shared" si="22"/>
        <v>12.803630982535608</v>
      </c>
      <c r="BF13" s="3">
        <f t="shared" si="23"/>
        <v>12.803630982535594</v>
      </c>
    </row>
    <row r="14" spans="1:58" ht="12">
      <c r="A14">
        <f t="shared" si="3"/>
        <v>8</v>
      </c>
      <c r="B14" s="7">
        <v>1</v>
      </c>
      <c r="C14" s="11">
        <f t="shared" si="0"/>
        <v>0.12022644346174127</v>
      </c>
      <c r="D14" s="2">
        <f t="shared" si="1"/>
        <v>0.8797735565382587</v>
      </c>
      <c r="E14">
        <f t="shared" si="4"/>
        <v>0.12022644346174127</v>
      </c>
      <c r="F14">
        <f t="shared" si="5"/>
        <v>0.8797735565382587</v>
      </c>
      <c r="H14">
        <f t="shared" si="6"/>
        <v>7</v>
      </c>
      <c r="I14">
        <f t="shared" si="7"/>
        <v>8</v>
      </c>
      <c r="J14" s="12">
        <f>SUM(E$6:E13)</f>
        <v>0.8683488672450823</v>
      </c>
      <c r="K14" s="12">
        <f>SUM(F$6:F13)</f>
        <v>7.131651132754918</v>
      </c>
      <c r="L14" s="12">
        <f>SUM($B14:$B$106)*C$109</f>
        <v>9.3</v>
      </c>
      <c r="M14" s="12">
        <f>SUM($B14:$B$106)*D$109</f>
        <v>83.7</v>
      </c>
      <c r="N14" s="2">
        <f t="shared" si="8"/>
        <v>0.08539723396413568</v>
      </c>
      <c r="O14" s="2">
        <f t="shared" si="2"/>
        <v>0.9146027660358643</v>
      </c>
      <c r="Q14" s="3">
        <f>C14*Rewards!$C$21+D14*Rewards!$D$21</f>
        <v>1</v>
      </c>
      <c r="R14" s="3">
        <f>C14*Rewards!$C$22+D14*Rewards!$D$22</f>
        <v>-0.1586989053694985</v>
      </c>
      <c r="S14" s="3">
        <f>C$109*Rewards!$E$21+D$109*Rewards!$F$21</f>
        <v>0</v>
      </c>
      <c r="T14" s="3">
        <f>C$109*Rewards!$E$22+D$109*Rewards!$F$22</f>
        <v>-0.022000000000000006</v>
      </c>
      <c r="U14" s="6">
        <f t="shared" si="9"/>
        <v>7.315347531840071</v>
      </c>
      <c r="W14" s="3">
        <f>J14*(Rewards!C$21+$U14*Rewards!C$22)</f>
        <v>-7.516652473221132</v>
      </c>
      <c r="X14" s="3">
        <f>K14*(Rewards!D$21+$U14*Rewards!D$22)</f>
        <v>7.131651132754918</v>
      </c>
      <c r="Y14" s="3">
        <f>L14*(Rewards!E$21+$U14*Rewards!E$22)</f>
        <v>-14.967201050144787</v>
      </c>
      <c r="Z14" s="3">
        <f>M14*(Rewards!F$21+$U14*Rewards!F$22)</f>
        <v>0</v>
      </c>
      <c r="AA14" s="3">
        <f t="shared" si="10"/>
        <v>-15.352202390611001</v>
      </c>
      <c r="AC14" s="3">
        <f>J14*(Rewards!C$37+$U14*Rewards!C$38)</f>
        <v>5.5900008936441425</v>
      </c>
      <c r="AD14" s="3">
        <f>K14*(Rewards!D$37+$U14*Rewards!D$38)</f>
        <v>0</v>
      </c>
      <c r="AE14" s="3">
        <f>L14*(Rewards!E$37+$U14*Rewards!E$38)</f>
        <v>-4.737201050144783</v>
      </c>
      <c r="AF14" s="3">
        <f>M14*(Rewards!F$37+$U14*Rewards!F$38)</f>
        <v>92.07000000000001</v>
      </c>
      <c r="AG14" s="3">
        <f t="shared" si="11"/>
        <v>92.92279984349936</v>
      </c>
      <c r="AH14" s="3"/>
      <c r="AI14" s="6">
        <f t="shared" si="12"/>
        <v>7.315347531840071</v>
      </c>
      <c r="AJ14" s="3">
        <f t="shared" si="13"/>
        <v>77.57059745288836</v>
      </c>
      <c r="AL14" s="3">
        <f>J14*(Rewards!C$25+$U14*Rewards!C$26)</f>
        <v>-2.7950004468220713</v>
      </c>
      <c r="AM14" s="3">
        <f>K14*(Rewards!D$25+$U14*Rewards!D$26)</f>
        <v>0</v>
      </c>
      <c r="AN14" s="3">
        <f>L14*(Rewards!E$25+$U14*Rewards!E$26)</f>
        <v>0</v>
      </c>
      <c r="AO14" s="3">
        <f>M14*(Rewards!F$25+$U14*Rewards!F$26)</f>
        <v>0</v>
      </c>
      <c r="AP14" s="3">
        <f t="shared" si="14"/>
        <v>-2.7950004468220713</v>
      </c>
      <c r="AR14" s="3">
        <f>J14*(Rewards!C$41+$U14*Rewards!C$42)</f>
        <v>0.9551837539695907</v>
      </c>
      <c r="AS14" s="3">
        <f>K14*(Rewards!D$41+$U14*Rewards!D$42)</f>
        <v>7.84481624603041</v>
      </c>
      <c r="AT14" s="3">
        <f>L14*(Rewards!E$41+$U14*Rewards!E$42)</f>
        <v>-19.704402100289574</v>
      </c>
      <c r="AU14" s="3">
        <f>M14*(Rewards!F$41+$U14*Rewards!F$42)</f>
        <v>92.07000000000001</v>
      </c>
      <c r="AV14" s="3">
        <f t="shared" si="15"/>
        <v>81.16559789971043</v>
      </c>
      <c r="AX14" s="6">
        <f t="shared" si="16"/>
        <v>7.315347531840071</v>
      </c>
      <c r="AY14" s="3">
        <f t="shared" si="17"/>
        <v>-15.352202390611001</v>
      </c>
      <c r="AZ14" s="3">
        <f t="shared" si="18"/>
        <v>81.16559789971043</v>
      </c>
      <c r="BA14" s="3">
        <f t="shared" si="19"/>
        <v>65.81339550909944</v>
      </c>
      <c r="BC14" s="6">
        <f t="shared" si="20"/>
        <v>7.315347531840071</v>
      </c>
      <c r="BD14" s="3">
        <f t="shared" si="21"/>
        <v>0</v>
      </c>
      <c r="BE14" s="3">
        <f t="shared" si="22"/>
        <v>11.757201943788928</v>
      </c>
      <c r="BF14" s="3">
        <f t="shared" si="23"/>
        <v>11.757201943788928</v>
      </c>
    </row>
    <row r="15" spans="1:58" ht="12">
      <c r="A15">
        <f t="shared" si="3"/>
        <v>9</v>
      </c>
      <c r="B15" s="7">
        <v>1</v>
      </c>
      <c r="C15" s="11">
        <f t="shared" si="0"/>
        <v>0.12302687708123819</v>
      </c>
      <c r="D15" s="2">
        <f t="shared" si="1"/>
        <v>0.8769731229187618</v>
      </c>
      <c r="E15">
        <f t="shared" si="4"/>
        <v>0.12302687708123819</v>
      </c>
      <c r="F15">
        <f t="shared" si="5"/>
        <v>0.8769731229187618</v>
      </c>
      <c r="H15">
        <f t="shared" si="6"/>
        <v>8</v>
      </c>
      <c r="I15">
        <f t="shared" si="7"/>
        <v>9</v>
      </c>
      <c r="J15" s="12">
        <f>SUM(E$6:E14)</f>
        <v>0.9885753107068236</v>
      </c>
      <c r="K15" s="12">
        <f>SUM(F$6:F14)</f>
        <v>8.011424689293177</v>
      </c>
      <c r="L15" s="12">
        <f>SUM($B15:$B$106)*C$109</f>
        <v>9.200000000000001</v>
      </c>
      <c r="M15" s="12">
        <f>SUM($B15:$B$106)*D$109</f>
        <v>82.8</v>
      </c>
      <c r="N15" s="2">
        <f t="shared" si="8"/>
        <v>0.09702782583036548</v>
      </c>
      <c r="O15" s="2">
        <f t="shared" si="2"/>
        <v>0.9029721741696345</v>
      </c>
      <c r="Q15" s="3">
        <f>C15*Rewards!$C$21+D15*Rewards!$D$21</f>
        <v>1</v>
      </c>
      <c r="R15" s="3">
        <f>C15*Rewards!$C$22+D15*Rewards!$D$22</f>
        <v>-0.16239547774723442</v>
      </c>
      <c r="S15" s="3">
        <f>C$109*Rewards!$E$21+D$109*Rewards!$F$21</f>
        <v>0</v>
      </c>
      <c r="T15" s="3">
        <f>C$109*Rewards!$E$22+D$109*Rewards!$F$22</f>
        <v>-0.022000000000000006</v>
      </c>
      <c r="U15" s="6">
        <f t="shared" si="9"/>
        <v>7.122736544266636</v>
      </c>
      <c r="W15" s="3">
        <f>J15*(Rewards!C$21+$U15*Rewards!C$22)</f>
        <v>-8.306021859170409</v>
      </c>
      <c r="X15" s="3">
        <f>K15*(Rewards!D$21+$U15*Rewards!D$22)</f>
        <v>8.011424689293177</v>
      </c>
      <c r="Y15" s="3">
        <f>L15*(Rewards!E$21+$U15*Rewards!E$22)</f>
        <v>-14.416418765595674</v>
      </c>
      <c r="Z15" s="3">
        <f>M15*(Rewards!F$21+$U15*Rewards!F$22)</f>
        <v>0</v>
      </c>
      <c r="AA15" s="3">
        <f t="shared" si="10"/>
        <v>-14.711015935472906</v>
      </c>
      <c r="AC15" s="3">
        <f>J15*(Rewards!C$37+$U15*Rewards!C$38)</f>
        <v>6.196398113251489</v>
      </c>
      <c r="AD15" s="3">
        <f>K15*(Rewards!D$37+$U15*Rewards!D$38)</f>
        <v>0</v>
      </c>
      <c r="AE15" s="3">
        <f>L15*(Rewards!E$37+$U15*Rewards!E$38)</f>
        <v>-4.296418765595669</v>
      </c>
      <c r="AF15" s="3">
        <f>M15*(Rewards!F$37+$U15*Rewards!F$38)</f>
        <v>91.08</v>
      </c>
      <c r="AG15" s="3">
        <f t="shared" si="11"/>
        <v>92.97997934765581</v>
      </c>
      <c r="AH15" s="3"/>
      <c r="AI15" s="6">
        <f t="shared" si="12"/>
        <v>7.122736544266636</v>
      </c>
      <c r="AJ15" s="3">
        <f t="shared" si="13"/>
        <v>78.26896341218291</v>
      </c>
      <c r="AL15" s="3">
        <f>J15*(Rewards!C$25+$U15*Rewards!C$26)</f>
        <v>-3.0981990566257447</v>
      </c>
      <c r="AM15" s="3">
        <f>K15*(Rewards!D$25+$U15*Rewards!D$26)</f>
        <v>0</v>
      </c>
      <c r="AN15" s="3">
        <f>L15*(Rewards!E$25+$U15*Rewards!E$26)</f>
        <v>0</v>
      </c>
      <c r="AO15" s="3">
        <f>M15*(Rewards!F$25+$U15*Rewards!F$26)</f>
        <v>0</v>
      </c>
      <c r="AP15" s="3">
        <f t="shared" si="14"/>
        <v>-3.0981990566257447</v>
      </c>
      <c r="AR15" s="3">
        <f>J15*(Rewards!C$41+$U15*Rewards!C$42)</f>
        <v>1.087432841777506</v>
      </c>
      <c r="AS15" s="3">
        <f>K15*(Rewards!D$41+$U15*Rewards!D$42)</f>
        <v>8.812567158222496</v>
      </c>
      <c r="AT15" s="3">
        <f>L15*(Rewards!E$41+$U15*Rewards!E$42)</f>
        <v>-18.712837531191347</v>
      </c>
      <c r="AU15" s="3">
        <f>M15*(Rewards!F$41+$U15*Rewards!F$42)</f>
        <v>91.08</v>
      </c>
      <c r="AV15" s="3">
        <f t="shared" si="15"/>
        <v>82.26716246880865</v>
      </c>
      <c r="AX15" s="6">
        <f t="shared" si="16"/>
        <v>7.122736544266636</v>
      </c>
      <c r="AY15" s="3">
        <f t="shared" si="17"/>
        <v>-14.711015935472906</v>
      </c>
      <c r="AZ15" s="3">
        <f t="shared" si="18"/>
        <v>82.26716246880865</v>
      </c>
      <c r="BA15" s="3">
        <f t="shared" si="19"/>
        <v>67.55614653333575</v>
      </c>
      <c r="BC15" s="6">
        <f t="shared" si="20"/>
        <v>7.122736544266636</v>
      </c>
      <c r="BD15" s="3">
        <f t="shared" si="21"/>
        <v>0</v>
      </c>
      <c r="BE15" s="3">
        <f t="shared" si="22"/>
        <v>10.712816878847164</v>
      </c>
      <c r="BF15" s="3">
        <f t="shared" si="23"/>
        <v>10.712816878847164</v>
      </c>
    </row>
    <row r="16" spans="1:58" ht="12">
      <c r="A16">
        <f t="shared" si="3"/>
        <v>10</v>
      </c>
      <c r="B16" s="7">
        <v>1</v>
      </c>
      <c r="C16" s="11">
        <f t="shared" si="0"/>
        <v>0.12589254117941673</v>
      </c>
      <c r="D16" s="2">
        <f t="shared" si="1"/>
        <v>0.8741074588205833</v>
      </c>
      <c r="E16">
        <f t="shared" si="4"/>
        <v>0.12589254117941673</v>
      </c>
      <c r="F16">
        <f t="shared" si="5"/>
        <v>0.8741074588205833</v>
      </c>
      <c r="H16">
        <f t="shared" si="6"/>
        <v>9</v>
      </c>
      <c r="I16">
        <f t="shared" si="7"/>
        <v>10</v>
      </c>
      <c r="J16" s="12">
        <f>SUM(E$6:E15)</f>
        <v>1.1116021877880617</v>
      </c>
      <c r="K16" s="12">
        <f>SUM(F$6:F15)</f>
        <v>8.888397812211938</v>
      </c>
      <c r="L16" s="12">
        <f>SUM($B16:$B$106)*C$109</f>
        <v>9.1</v>
      </c>
      <c r="M16" s="12">
        <f>SUM($B16:$B$106)*D$109</f>
        <v>81.9</v>
      </c>
      <c r="N16" s="2">
        <f t="shared" si="8"/>
        <v>0.10885678538451235</v>
      </c>
      <c r="O16" s="2">
        <f t="shared" si="2"/>
        <v>0.8911432146154876</v>
      </c>
      <c r="Q16" s="3">
        <f>C16*Rewards!$C$21+D16*Rewards!$D$21</f>
        <v>1</v>
      </c>
      <c r="R16" s="3">
        <f>C16*Rewards!$C$22+D16*Rewards!$D$22</f>
        <v>-0.1661781543568301</v>
      </c>
      <c r="S16" s="3">
        <f>C$109*Rewards!$E$21+D$109*Rewards!$F$21</f>
        <v>0</v>
      </c>
      <c r="T16" s="3">
        <f>C$109*Rewards!$E$22+D$109*Rewards!$F$22</f>
        <v>-0.022000000000000006</v>
      </c>
      <c r="U16" s="6">
        <f t="shared" si="9"/>
        <v>6.9358635117847</v>
      </c>
      <c r="W16" s="3">
        <f>J16*(Rewards!C$21+$U16*Rewards!C$22)</f>
        <v>-9.065493603358965</v>
      </c>
      <c r="X16" s="3">
        <f>K16*(Rewards!D$21+$U16*Rewards!D$22)</f>
        <v>8.888397812211938</v>
      </c>
      <c r="Y16" s="3">
        <f>L16*(Rewards!E$21+$U16*Rewards!E$22)</f>
        <v>-13.88559875059297</v>
      </c>
      <c r="Z16" s="3">
        <f>M16*(Rewards!F$21+$U16*Rewards!F$22)</f>
        <v>0</v>
      </c>
      <c r="AA16" s="3">
        <f t="shared" si="10"/>
        <v>-14.062694541739997</v>
      </c>
      <c r="AC16" s="3">
        <f>J16*(Rewards!C$37+$U16*Rewards!C$38)</f>
        <v>6.784730527431352</v>
      </c>
      <c r="AD16" s="3">
        <f>K16*(Rewards!D$37+$U16*Rewards!D$38)</f>
        <v>0</v>
      </c>
      <c r="AE16" s="3">
        <f>L16*(Rewards!E$37+$U16*Rewards!E$38)</f>
        <v>-3.8755987505929665</v>
      </c>
      <c r="AF16" s="3">
        <f>M16*(Rewards!F$37+$U16*Rewards!F$38)</f>
        <v>90.09000000000002</v>
      </c>
      <c r="AG16" s="3">
        <f t="shared" si="11"/>
        <v>92.9991317768384</v>
      </c>
      <c r="AH16" s="3"/>
      <c r="AI16" s="6">
        <f t="shared" si="12"/>
        <v>6.9358635117847</v>
      </c>
      <c r="AJ16" s="3">
        <f t="shared" si="13"/>
        <v>78.9364372350984</v>
      </c>
      <c r="AL16" s="3">
        <f>J16*(Rewards!C$25+$U16*Rewards!C$26)</f>
        <v>-3.392365263715676</v>
      </c>
      <c r="AM16" s="3">
        <f>K16*(Rewards!D$25+$U16*Rewards!D$26)</f>
        <v>0</v>
      </c>
      <c r="AN16" s="3">
        <f>L16*(Rewards!E$25+$U16*Rewards!E$26)</f>
        <v>0</v>
      </c>
      <c r="AO16" s="3">
        <f>M16*(Rewards!F$25+$U16*Rewards!F$26)</f>
        <v>0</v>
      </c>
      <c r="AP16" s="3">
        <f t="shared" si="14"/>
        <v>-3.392365263715676</v>
      </c>
      <c r="AR16" s="3">
        <f>J16*(Rewards!C$41+$U16*Rewards!C$42)</f>
        <v>1.222762406566868</v>
      </c>
      <c r="AS16" s="3">
        <f>K16*(Rewards!D$41+$U16*Rewards!D$42)</f>
        <v>9.777237593433133</v>
      </c>
      <c r="AT16" s="3">
        <f>L16*(Rewards!E$41+$U16*Rewards!E$42)</f>
        <v>-17.761197501185944</v>
      </c>
      <c r="AU16" s="3">
        <f>M16*(Rewards!F$41+$U16*Rewards!F$42)</f>
        <v>90.09000000000002</v>
      </c>
      <c r="AV16" s="3">
        <f t="shared" si="15"/>
        <v>83.32880249881407</v>
      </c>
      <c r="AX16" s="6">
        <f t="shared" si="16"/>
        <v>6.9358635117847</v>
      </c>
      <c r="AY16" s="3">
        <f t="shared" si="17"/>
        <v>-14.062694541739997</v>
      </c>
      <c r="AZ16" s="3">
        <f t="shared" si="18"/>
        <v>83.32880249881407</v>
      </c>
      <c r="BA16" s="3">
        <f t="shared" si="19"/>
        <v>69.26610795707407</v>
      </c>
      <c r="BC16" s="6">
        <f t="shared" si="20"/>
        <v>6.9358635117847</v>
      </c>
      <c r="BD16" s="3">
        <f t="shared" si="21"/>
        <v>0</v>
      </c>
      <c r="BE16" s="3">
        <f t="shared" si="22"/>
        <v>9.670329278024326</v>
      </c>
      <c r="BF16" s="3">
        <f t="shared" si="23"/>
        <v>9.670329278024326</v>
      </c>
    </row>
    <row r="17" spans="1:58" ht="12">
      <c r="A17">
        <f t="shared" si="3"/>
        <v>11</v>
      </c>
      <c r="B17" s="7">
        <v>1</v>
      </c>
      <c r="C17" s="11">
        <f t="shared" si="0"/>
        <v>0.12882495516931342</v>
      </c>
      <c r="D17" s="2">
        <f t="shared" si="1"/>
        <v>0.8711750448306865</v>
      </c>
      <c r="E17">
        <f t="shared" si="4"/>
        <v>0.12882495516931342</v>
      </c>
      <c r="F17">
        <f t="shared" si="5"/>
        <v>0.8711750448306865</v>
      </c>
      <c r="H17">
        <f t="shared" si="6"/>
        <v>10</v>
      </c>
      <c r="I17">
        <f t="shared" si="7"/>
        <v>11</v>
      </c>
      <c r="J17" s="12">
        <f>SUM(E$6:E16)</f>
        <v>1.2374947289674785</v>
      </c>
      <c r="K17" s="12">
        <f>SUM(F$6:F16)</f>
        <v>9.762505271032522</v>
      </c>
      <c r="L17" s="12">
        <f>SUM($B17:$B$106)*C$109</f>
        <v>9</v>
      </c>
      <c r="M17" s="12">
        <f>SUM($B17:$B$106)*D$109</f>
        <v>81</v>
      </c>
      <c r="N17" s="2">
        <f t="shared" si="8"/>
        <v>0.12087866824155018</v>
      </c>
      <c r="O17" s="2">
        <f t="shared" si="2"/>
        <v>0.8791213317584499</v>
      </c>
      <c r="Q17" s="3">
        <f>C17*Rewards!$C$21+D17*Rewards!$D$21</f>
        <v>1</v>
      </c>
      <c r="R17" s="3">
        <f>C17*Rewards!$C$22+D17*Rewards!$D$22</f>
        <v>-0.17004894082349373</v>
      </c>
      <c r="S17" s="3">
        <f>C$109*Rewards!$E$21+D$109*Rewards!$F$21</f>
        <v>0</v>
      </c>
      <c r="T17" s="3">
        <f>C$109*Rewards!$E$22+D$109*Rewards!$F$22</f>
        <v>-0.022000000000000006</v>
      </c>
      <c r="U17" s="6">
        <f t="shared" si="9"/>
        <v>6.754523162662918</v>
      </c>
      <c r="W17" s="3">
        <f>J17*(Rewards!C$21+$U17*Rewards!C$22)</f>
        <v>-9.79597186087154</v>
      </c>
      <c r="X17" s="3">
        <f>K17*(Rewards!D$21+$U17*Rewards!D$22)</f>
        <v>9.762505271032522</v>
      </c>
      <c r="Y17" s="3">
        <f>L17*(Rewards!E$21+$U17*Rewards!E$22)</f>
        <v>-13.37395586207258</v>
      </c>
      <c r="Z17" s="3">
        <f>M17*(Rewards!F$21+$U17*Rewards!F$22)</f>
        <v>0</v>
      </c>
      <c r="AA17" s="3">
        <f t="shared" si="10"/>
        <v>-13.407422451911597</v>
      </c>
      <c r="AC17" s="3">
        <f>J17*(Rewards!C$37+$U17*Rewards!C$38)</f>
        <v>7.355644393226012</v>
      </c>
      <c r="AD17" s="3">
        <f>K17*(Rewards!D$37+$U17*Rewards!D$38)</f>
        <v>0</v>
      </c>
      <c r="AE17" s="3">
        <f>L17*(Rewards!E$37+$U17*Rewards!E$38)</f>
        <v>-3.4739558620725743</v>
      </c>
      <c r="AF17" s="3">
        <f>M17*(Rewards!F$37+$U17*Rewards!F$38)</f>
        <v>89.10000000000001</v>
      </c>
      <c r="AG17" s="3">
        <f t="shared" si="11"/>
        <v>92.98168853115345</v>
      </c>
      <c r="AH17" s="3"/>
      <c r="AI17" s="6">
        <f t="shared" si="12"/>
        <v>6.754523162662918</v>
      </c>
      <c r="AJ17" s="3">
        <f t="shared" si="13"/>
        <v>79.57426607924185</v>
      </c>
      <c r="AL17" s="3">
        <f>J17*(Rewards!C$25+$U17*Rewards!C$26)</f>
        <v>-3.677822196613006</v>
      </c>
      <c r="AM17" s="3">
        <f>K17*(Rewards!D$25+$U17*Rewards!D$26)</f>
        <v>0</v>
      </c>
      <c r="AN17" s="3">
        <f>L17*(Rewards!E$25+$U17*Rewards!E$26)</f>
        <v>0</v>
      </c>
      <c r="AO17" s="3">
        <f>M17*(Rewards!F$25+$U17*Rewards!F$26)</f>
        <v>0</v>
      </c>
      <c r="AP17" s="3">
        <f t="shared" si="14"/>
        <v>-3.677822196613006</v>
      </c>
      <c r="AR17" s="3">
        <f>J17*(Rewards!C$41+$U17*Rewards!C$42)</f>
        <v>1.3612442018642263</v>
      </c>
      <c r="AS17" s="3">
        <f>K17*(Rewards!D$41+$U17*Rewards!D$42)</f>
        <v>10.738755798135776</v>
      </c>
      <c r="AT17" s="3">
        <f>L17*(Rewards!E$41+$U17*Rewards!E$42)</f>
        <v>-16.847911724145156</v>
      </c>
      <c r="AU17" s="3">
        <f>M17*(Rewards!F$41+$U17*Rewards!F$42)</f>
        <v>89.10000000000001</v>
      </c>
      <c r="AV17" s="3">
        <f t="shared" si="15"/>
        <v>84.35208827585485</v>
      </c>
      <c r="AX17" s="6">
        <f t="shared" si="16"/>
        <v>6.754523162662918</v>
      </c>
      <c r="AY17" s="3">
        <f t="shared" si="17"/>
        <v>-13.407422451911597</v>
      </c>
      <c r="AZ17" s="3">
        <f t="shared" si="18"/>
        <v>84.35208827585485</v>
      </c>
      <c r="BA17" s="3">
        <f t="shared" si="19"/>
        <v>70.94466582394325</v>
      </c>
      <c r="BC17" s="6">
        <f t="shared" si="20"/>
        <v>6.754523162662918</v>
      </c>
      <c r="BD17" s="3">
        <f t="shared" si="21"/>
        <v>0</v>
      </c>
      <c r="BE17" s="3">
        <f t="shared" si="22"/>
        <v>8.629600255298598</v>
      </c>
      <c r="BF17" s="3">
        <f t="shared" si="23"/>
        <v>8.629600255298598</v>
      </c>
    </row>
    <row r="18" spans="1:58" ht="12">
      <c r="A18">
        <f t="shared" si="3"/>
        <v>12</v>
      </c>
      <c r="B18" s="7">
        <v>1</v>
      </c>
      <c r="C18" s="11">
        <f t="shared" si="0"/>
        <v>0.1318256738556407</v>
      </c>
      <c r="D18" s="2">
        <f t="shared" si="1"/>
        <v>0.8681743261443593</v>
      </c>
      <c r="E18">
        <f t="shared" si="4"/>
        <v>0.1318256738556407</v>
      </c>
      <c r="F18">
        <f t="shared" si="5"/>
        <v>0.8681743261443593</v>
      </c>
      <c r="H18">
        <f t="shared" si="6"/>
        <v>11</v>
      </c>
      <c r="I18">
        <f t="shared" si="7"/>
        <v>12</v>
      </c>
      <c r="J18" s="12">
        <f>SUM(E$6:E17)</f>
        <v>1.366319684136792</v>
      </c>
      <c r="K18" s="12">
        <f>SUM(F$6:F17)</f>
        <v>10.633680315863208</v>
      </c>
      <c r="L18" s="12">
        <f>SUM($B18:$B$106)*C$109</f>
        <v>8.9</v>
      </c>
      <c r="M18" s="12">
        <f>SUM($B18:$B$106)*D$109</f>
        <v>80.10000000000001</v>
      </c>
      <c r="N18" s="2">
        <f t="shared" si="8"/>
        <v>0.13308758407825425</v>
      </c>
      <c r="O18" s="2">
        <f t="shared" si="2"/>
        <v>0.8669124159217457</v>
      </c>
      <c r="Q18" s="3">
        <f>C18*Rewards!$C$21+D18*Rewards!$D$21</f>
        <v>1</v>
      </c>
      <c r="R18" s="3">
        <f>C18*Rewards!$C$22+D18*Rewards!$D$22</f>
        <v>-0.17400988948944573</v>
      </c>
      <c r="S18" s="3">
        <f>C$109*Rewards!$E$21+D$109*Rewards!$F$21</f>
        <v>0</v>
      </c>
      <c r="T18" s="3">
        <f>C$109*Rewards!$E$22+D$109*Rewards!$F$22</f>
        <v>-0.022000000000000006</v>
      </c>
      <c r="U18" s="6">
        <f t="shared" si="9"/>
        <v>6.578519353962372</v>
      </c>
      <c r="W18" s="3">
        <f>J18*(Rewards!C$21+$U18*Rewards!C$22)</f>
        <v>-10.498316157110816</v>
      </c>
      <c r="X18" s="3">
        <f>K18*(Rewards!D$21+$U18*Rewards!D$22)</f>
        <v>10.633680315863208</v>
      </c>
      <c r="Y18" s="3">
        <f>L18*(Rewards!E$21+$U18*Rewards!E$22)</f>
        <v>-12.880740895058327</v>
      </c>
      <c r="Z18" s="3">
        <f>M18*(Rewards!F$21+$U18*Rewards!F$22)</f>
        <v>0</v>
      </c>
      <c r="AA18" s="3">
        <f t="shared" si="10"/>
        <v>-12.745376736305936</v>
      </c>
      <c r="AC18" s="3">
        <f>J18*(Rewards!C$37+$U18*Rewards!C$38)</f>
        <v>7.909757227498406</v>
      </c>
      <c r="AD18" s="3">
        <f>K18*(Rewards!D$37+$U18*Rewards!D$38)</f>
        <v>0</v>
      </c>
      <c r="AE18" s="3">
        <f>L18*(Rewards!E$37+$U18*Rewards!E$38)</f>
        <v>-3.0907408950583224</v>
      </c>
      <c r="AF18" s="3">
        <f>M18*(Rewards!F$37+$U18*Rewards!F$38)</f>
        <v>88.11000000000001</v>
      </c>
      <c r="AG18" s="3">
        <f t="shared" si="11"/>
        <v>92.9290163324401</v>
      </c>
      <c r="AH18" s="3"/>
      <c r="AI18" s="6">
        <f t="shared" si="12"/>
        <v>6.578519353962372</v>
      </c>
      <c r="AJ18" s="3">
        <f t="shared" si="13"/>
        <v>80.18363959613416</v>
      </c>
      <c r="AL18" s="3">
        <f>J18*(Rewards!C$25+$U18*Rewards!C$26)</f>
        <v>-3.954878613749203</v>
      </c>
      <c r="AM18" s="3">
        <f>K18*(Rewards!D$25+$U18*Rewards!D$26)</f>
        <v>0</v>
      </c>
      <c r="AN18" s="3">
        <f>L18*(Rewards!E$25+$U18*Rewards!E$26)</f>
        <v>0</v>
      </c>
      <c r="AO18" s="3">
        <f>M18*(Rewards!F$25+$U18*Rewards!F$26)</f>
        <v>0</v>
      </c>
      <c r="AP18" s="3">
        <f t="shared" si="14"/>
        <v>-3.954878613749203</v>
      </c>
      <c r="AR18" s="3">
        <f>J18*(Rewards!C$41+$U18*Rewards!C$42)</f>
        <v>1.5029516525504714</v>
      </c>
      <c r="AS18" s="3">
        <f>K18*(Rewards!D$41+$U18*Rewards!D$42)</f>
        <v>11.69704834744953</v>
      </c>
      <c r="AT18" s="3">
        <f>L18*(Rewards!E$41+$U18*Rewards!E$42)</f>
        <v>-15.971481790116654</v>
      </c>
      <c r="AU18" s="3">
        <f>M18*(Rewards!F$41+$U18*Rewards!F$42)</f>
        <v>88.11000000000001</v>
      </c>
      <c r="AV18" s="3">
        <f t="shared" si="15"/>
        <v>85.33851820988336</v>
      </c>
      <c r="AX18" s="6">
        <f t="shared" si="16"/>
        <v>6.578519353962372</v>
      </c>
      <c r="AY18" s="3">
        <f t="shared" si="17"/>
        <v>-12.745376736305936</v>
      </c>
      <c r="AZ18" s="3">
        <f t="shared" si="18"/>
        <v>85.33851820988336</v>
      </c>
      <c r="BA18" s="3">
        <f t="shared" si="19"/>
        <v>72.59314147357742</v>
      </c>
      <c r="BC18" s="6">
        <f t="shared" si="20"/>
        <v>6.578519353962372</v>
      </c>
      <c r="BD18" s="3">
        <f t="shared" si="21"/>
        <v>0</v>
      </c>
      <c r="BE18" s="3">
        <f t="shared" si="22"/>
        <v>7.590498122556738</v>
      </c>
      <c r="BF18" s="3">
        <f t="shared" si="23"/>
        <v>7.590498122556738</v>
      </c>
    </row>
    <row r="19" spans="1:58" ht="12">
      <c r="A19">
        <f t="shared" si="3"/>
        <v>13</v>
      </c>
      <c r="B19" s="7">
        <v>1</v>
      </c>
      <c r="C19" s="11">
        <f t="shared" si="0"/>
        <v>0.13489628825916541</v>
      </c>
      <c r="D19" s="2">
        <f t="shared" si="1"/>
        <v>0.8651037117408346</v>
      </c>
      <c r="E19">
        <f t="shared" si="4"/>
        <v>0.13489628825916541</v>
      </c>
      <c r="F19">
        <f t="shared" si="5"/>
        <v>0.8651037117408346</v>
      </c>
      <c r="H19">
        <f t="shared" si="6"/>
        <v>12</v>
      </c>
      <c r="I19">
        <f t="shared" si="7"/>
        <v>13</v>
      </c>
      <c r="J19" s="12">
        <f>SUM(E$6:E18)</f>
        <v>1.4981453579924326</v>
      </c>
      <c r="K19" s="12">
        <f>SUM(F$6:F18)</f>
        <v>11.501854642007567</v>
      </c>
      <c r="L19" s="12">
        <f>SUM($B19:$B$106)*C$109</f>
        <v>8.8</v>
      </c>
      <c r="M19" s="12">
        <f>SUM($B19:$B$106)*D$109</f>
        <v>79.2</v>
      </c>
      <c r="N19" s="2">
        <f t="shared" si="8"/>
        <v>0.14547720059415511</v>
      </c>
      <c r="O19" s="2">
        <f t="shared" si="2"/>
        <v>0.8545227994058449</v>
      </c>
      <c r="Q19" s="3">
        <f>C19*Rewards!$C$21+D19*Rewards!$D$21</f>
        <v>1</v>
      </c>
      <c r="R19" s="3">
        <f>C19*Rewards!$C$22+D19*Rewards!$D$22</f>
        <v>-0.17806310050209836</v>
      </c>
      <c r="S19" s="3">
        <f>C$109*Rewards!$E$21+D$109*Rewards!$F$21</f>
        <v>0</v>
      </c>
      <c r="T19" s="3">
        <f>C$109*Rewards!$E$22+D$109*Rewards!$F$22</f>
        <v>-0.022000000000000006</v>
      </c>
      <c r="U19" s="6">
        <f t="shared" si="9"/>
        <v>6.407664571463222</v>
      </c>
      <c r="W19" s="3">
        <f>J19*(Rewards!C$21+$U19*Rewards!C$22)</f>
        <v>-11.173343713977028</v>
      </c>
      <c r="X19" s="3">
        <f>K19*(Rewards!D$21+$U19*Rewards!D$22)</f>
        <v>11.501854642007567</v>
      </c>
      <c r="Y19" s="3">
        <f>L19*(Rewards!E$21+$U19*Rewards!E$22)</f>
        <v>-12.4052386103528</v>
      </c>
      <c r="Z19" s="3">
        <f>M19*(Rewards!F$21+$U19*Rewards!F$22)</f>
        <v>0</v>
      </c>
      <c r="AA19" s="3">
        <f t="shared" si="10"/>
        <v>-12.076727682322261</v>
      </c>
      <c r="AC19" s="3">
        <f>J19*(Rewards!C$37+$U19*Rewards!C$38)</f>
        <v>8.447659381312974</v>
      </c>
      <c r="AD19" s="3">
        <f>K19*(Rewards!D$37+$U19*Rewards!D$38)</f>
        <v>0</v>
      </c>
      <c r="AE19" s="3">
        <f>L19*(Rewards!E$37+$U19*Rewards!E$38)</f>
        <v>-2.725238610352795</v>
      </c>
      <c r="AF19" s="3">
        <f>M19*(Rewards!F$37+$U19*Rewards!F$38)</f>
        <v>87.12</v>
      </c>
      <c r="AG19" s="3">
        <f t="shared" si="11"/>
        <v>92.84242077096019</v>
      </c>
      <c r="AH19" s="3"/>
      <c r="AI19" s="6">
        <f t="shared" si="12"/>
        <v>6.407664571463222</v>
      </c>
      <c r="AJ19" s="3">
        <f t="shared" si="13"/>
        <v>80.76569308863793</v>
      </c>
      <c r="AL19" s="3">
        <f>J19*(Rewards!C$25+$U19*Rewards!C$26)</f>
        <v>-4.223829690656487</v>
      </c>
      <c r="AM19" s="3">
        <f>K19*(Rewards!D$25+$U19*Rewards!D$26)</f>
        <v>0</v>
      </c>
      <c r="AN19" s="3">
        <f>L19*(Rewards!E$25+$U19*Rewards!E$26)</f>
        <v>0</v>
      </c>
      <c r="AO19" s="3">
        <f>M19*(Rewards!F$25+$U19*Rewards!F$26)</f>
        <v>0</v>
      </c>
      <c r="AP19" s="3">
        <f t="shared" si="14"/>
        <v>-4.223829690656487</v>
      </c>
      <c r="AR19" s="3">
        <f>J19*(Rewards!C$41+$U19*Rewards!C$42)</f>
        <v>1.647959893791676</v>
      </c>
      <c r="AS19" s="3">
        <f>K19*(Rewards!D$41+$U19*Rewards!D$42)</f>
        <v>12.652040106208325</v>
      </c>
      <c r="AT19" s="3">
        <f>L19*(Rewards!E$41+$U19*Rewards!E$42)</f>
        <v>-15.1304772207056</v>
      </c>
      <c r="AU19" s="3">
        <f>M19*(Rewards!F$41+$U19*Rewards!F$42)</f>
        <v>87.12</v>
      </c>
      <c r="AV19" s="3">
        <f t="shared" si="15"/>
        <v>86.2895227792944</v>
      </c>
      <c r="AX19" s="6">
        <f t="shared" si="16"/>
        <v>6.407664571463222</v>
      </c>
      <c r="AY19" s="3">
        <f t="shared" si="17"/>
        <v>-12.076727682322261</v>
      </c>
      <c r="AZ19" s="3">
        <f t="shared" si="18"/>
        <v>86.2895227792944</v>
      </c>
      <c r="BA19" s="3">
        <f t="shared" si="19"/>
        <v>74.21279509697214</v>
      </c>
      <c r="BC19" s="6">
        <f t="shared" si="20"/>
        <v>6.407664571463222</v>
      </c>
      <c r="BD19" s="3">
        <f t="shared" si="21"/>
        <v>0</v>
      </c>
      <c r="BE19" s="3">
        <f t="shared" si="22"/>
        <v>6.5528979916657875</v>
      </c>
      <c r="BF19" s="3">
        <f t="shared" si="23"/>
        <v>6.5528979916657875</v>
      </c>
    </row>
    <row r="20" spans="1:58" ht="12">
      <c r="A20">
        <f t="shared" si="3"/>
        <v>14</v>
      </c>
      <c r="B20" s="7">
        <v>1</v>
      </c>
      <c r="C20" s="11">
        <f t="shared" si="0"/>
        <v>0.13803842646028852</v>
      </c>
      <c r="D20" s="2">
        <f t="shared" si="1"/>
        <v>0.8619615735397115</v>
      </c>
      <c r="E20">
        <f t="shared" si="4"/>
        <v>0.13803842646028852</v>
      </c>
      <c r="F20">
        <f t="shared" si="5"/>
        <v>0.8619615735397115</v>
      </c>
      <c r="H20">
        <f t="shared" si="6"/>
        <v>13</v>
      </c>
      <c r="I20">
        <f t="shared" si="7"/>
        <v>14</v>
      </c>
      <c r="J20" s="12">
        <f>SUM(E$6:E19)</f>
        <v>1.633041646251598</v>
      </c>
      <c r="K20" s="12">
        <f>SUM(F$6:F19)</f>
        <v>12.366958353748402</v>
      </c>
      <c r="L20" s="12">
        <f>SUM($B20:$B$106)*C$109</f>
        <v>8.700000000000001</v>
      </c>
      <c r="M20" s="12">
        <f>SUM($B20:$B$106)*D$109</f>
        <v>78.3</v>
      </c>
      <c r="N20" s="2">
        <f t="shared" si="8"/>
        <v>0.1580407494867688</v>
      </c>
      <c r="O20" s="2">
        <f t="shared" si="2"/>
        <v>0.8419592505132312</v>
      </c>
      <c r="Q20" s="3">
        <f>C20*Rewards!$C$21+D20*Rewards!$D$21</f>
        <v>1</v>
      </c>
      <c r="R20" s="3">
        <f>C20*Rewards!$C$22+D20*Rewards!$D$22</f>
        <v>-0.18221072292758086</v>
      </c>
      <c r="S20" s="3">
        <f>C$109*Rewards!$E$21+D$109*Rewards!$F$21</f>
        <v>0</v>
      </c>
      <c r="T20" s="3">
        <f>C$109*Rewards!$E$22+D$109*Rewards!$F$22</f>
        <v>-0.022000000000000006</v>
      </c>
      <c r="U20" s="6">
        <f t="shared" si="9"/>
        <v>6.241779462240016</v>
      </c>
      <c r="W20" s="3">
        <f>J20*(Rewards!C$21+$U20*Rewards!C$22)</f>
        <v>-11.821831621042124</v>
      </c>
      <c r="X20" s="3">
        <f>K20*(Rewards!D$21+$U20*Rewards!D$22)</f>
        <v>12.366958353748402</v>
      </c>
      <c r="Y20" s="3">
        <f>L20*(Rewards!E$21+$U20*Rewards!E$22)</f>
        <v>-11.946765890727393</v>
      </c>
      <c r="Z20" s="3">
        <f>M20*(Rewards!F$21+$U20*Rewards!F$22)</f>
        <v>0</v>
      </c>
      <c r="AA20" s="3">
        <f t="shared" si="10"/>
        <v>-11.401639158021116</v>
      </c>
      <c r="AC20" s="3">
        <f>J20*(Rewards!C$37+$U20*Rewards!C$38)</f>
        <v>8.969915511529148</v>
      </c>
      <c r="AD20" s="3">
        <f>K20*(Rewards!D$37+$U20*Rewards!D$38)</f>
        <v>0</v>
      </c>
      <c r="AE20" s="3">
        <f>L20*(Rewards!E$37+$U20*Rewards!E$38)</f>
        <v>-2.37676589072739</v>
      </c>
      <c r="AF20" s="3">
        <f>M20*(Rewards!F$37+$U20*Rewards!F$38)</f>
        <v>86.13000000000001</v>
      </c>
      <c r="AG20" s="3">
        <f t="shared" si="11"/>
        <v>92.72314962080176</v>
      </c>
      <c r="AH20" s="3"/>
      <c r="AI20" s="6">
        <f t="shared" si="12"/>
        <v>6.241779462240016</v>
      </c>
      <c r="AJ20" s="3">
        <f t="shared" si="13"/>
        <v>81.32151046278065</v>
      </c>
      <c r="AL20" s="3">
        <f>J20*(Rewards!C$25+$U20*Rewards!C$26)</f>
        <v>-4.484957755764574</v>
      </c>
      <c r="AM20" s="3">
        <f>K20*(Rewards!D$25+$U20*Rewards!D$26)</f>
        <v>0</v>
      </c>
      <c r="AN20" s="3">
        <f>L20*(Rewards!E$25+$U20*Rewards!E$26)</f>
        <v>0</v>
      </c>
      <c r="AO20" s="3">
        <f>M20*(Rewards!F$25+$U20*Rewards!F$26)</f>
        <v>0</v>
      </c>
      <c r="AP20" s="3">
        <f t="shared" si="14"/>
        <v>-4.484957755764574</v>
      </c>
      <c r="AR20" s="3">
        <f>J20*(Rewards!C$41+$U20*Rewards!C$42)</f>
        <v>1.7963458108767578</v>
      </c>
      <c r="AS20" s="3">
        <f>K20*(Rewards!D$41+$U20*Rewards!D$42)</f>
        <v>13.603654189123242</v>
      </c>
      <c r="AT20" s="3">
        <f>L20*(Rewards!E$41+$U20*Rewards!E$42)</f>
        <v>-14.323531781454784</v>
      </c>
      <c r="AU20" s="3">
        <f>M20*(Rewards!F$41+$U20*Rewards!F$42)</f>
        <v>86.13000000000001</v>
      </c>
      <c r="AV20" s="3">
        <f t="shared" si="15"/>
        <v>87.20646821854523</v>
      </c>
      <c r="AX20" s="6">
        <f t="shared" si="16"/>
        <v>6.241779462240016</v>
      </c>
      <c r="AY20" s="3">
        <f t="shared" si="17"/>
        <v>-11.401639158021116</v>
      </c>
      <c r="AZ20" s="3">
        <f t="shared" si="18"/>
        <v>87.20646821854523</v>
      </c>
      <c r="BA20" s="3">
        <f t="shared" si="19"/>
        <v>75.80482906052411</v>
      </c>
      <c r="BC20" s="6">
        <f t="shared" si="20"/>
        <v>6.241779462240016</v>
      </c>
      <c r="BD20" s="3">
        <f t="shared" si="21"/>
        <v>0</v>
      </c>
      <c r="BE20" s="3">
        <f t="shared" si="22"/>
        <v>5.516681402256538</v>
      </c>
      <c r="BF20" s="3">
        <f t="shared" si="23"/>
        <v>5.516681402256538</v>
      </c>
    </row>
    <row r="21" spans="1:58" ht="12">
      <c r="A21">
        <f t="shared" si="3"/>
        <v>15</v>
      </c>
      <c r="B21" s="7">
        <v>1</v>
      </c>
      <c r="C21" s="11">
        <f t="shared" si="0"/>
        <v>0.14125375446227548</v>
      </c>
      <c r="D21" s="2">
        <f t="shared" si="1"/>
        <v>0.8587462455377245</v>
      </c>
      <c r="E21">
        <f t="shared" si="4"/>
        <v>0.14125375446227548</v>
      </c>
      <c r="F21">
        <f t="shared" si="5"/>
        <v>0.8587462455377245</v>
      </c>
      <c r="H21">
        <f t="shared" si="6"/>
        <v>14</v>
      </c>
      <c r="I21">
        <f t="shared" si="7"/>
        <v>15</v>
      </c>
      <c r="J21" s="12">
        <f>SUM(E$6:E20)</f>
        <v>1.7710800727118865</v>
      </c>
      <c r="K21" s="12">
        <f>SUM(F$6:F20)</f>
        <v>13.228919927288112</v>
      </c>
      <c r="L21" s="12">
        <f>SUM($B21:$B$106)*C$109</f>
        <v>8.6</v>
      </c>
      <c r="M21" s="12">
        <f>SUM($B21:$B$106)*D$109</f>
        <v>77.4</v>
      </c>
      <c r="N21" s="2">
        <f t="shared" si="8"/>
        <v>0.170771034481925</v>
      </c>
      <c r="O21" s="2">
        <f t="shared" si="2"/>
        <v>0.829228965518075</v>
      </c>
      <c r="Q21" s="3">
        <f>C21*Rewards!$C$21+D21*Rewards!$D$21</f>
        <v>1</v>
      </c>
      <c r="R21" s="3">
        <f>C21*Rewards!$C$22+D21*Rewards!$D$22</f>
        <v>-0.18645495589020364</v>
      </c>
      <c r="S21" s="3">
        <f>C$109*Rewards!$E$21+D$109*Rewards!$F$21</f>
        <v>0</v>
      </c>
      <c r="T21" s="3">
        <f>C$109*Rewards!$E$22+D$109*Rewards!$F$22</f>
        <v>-0.022000000000000006</v>
      </c>
      <c r="U21" s="6">
        <f t="shared" si="9"/>
        <v>6.080692397422416</v>
      </c>
      <c r="W21" s="3">
        <f>J21*(Rewards!C$21+$U21*Rewards!C$22)</f>
        <v>-12.444518863330584</v>
      </c>
      <c r="X21" s="3">
        <f>K21*(Rewards!D$21+$U21*Rewards!D$22)</f>
        <v>13.228919927288112</v>
      </c>
      <c r="Y21" s="3">
        <f>L21*(Rewards!E$21+$U21*Rewards!E$22)</f>
        <v>-11.504670015923212</v>
      </c>
      <c r="Z21" s="3">
        <f>M21*(Rewards!F$21+$U21*Rewards!F$22)</f>
        <v>0</v>
      </c>
      <c r="AA21" s="3">
        <f t="shared" si="10"/>
        <v>-10.720268951965684</v>
      </c>
      <c r="AC21" s="3">
        <f>J21*(Rewards!C$37+$U21*Rewards!C$38)</f>
        <v>9.47706595736165</v>
      </c>
      <c r="AD21" s="3">
        <f>K21*(Rewards!D$37+$U21*Rewards!D$38)</f>
        <v>0</v>
      </c>
      <c r="AE21" s="3">
        <f>L21*(Rewards!E$37+$U21*Rewards!E$38)</f>
        <v>-2.044670015923208</v>
      </c>
      <c r="AF21" s="3">
        <f>M21*(Rewards!F$37+$U21*Rewards!F$38)</f>
        <v>85.14000000000001</v>
      </c>
      <c r="AG21" s="3">
        <f t="shared" si="11"/>
        <v>92.57239594143846</v>
      </c>
      <c r="AH21" s="3"/>
      <c r="AI21" s="6">
        <f t="shared" si="12"/>
        <v>6.080692397422416</v>
      </c>
      <c r="AJ21" s="3">
        <f t="shared" si="13"/>
        <v>81.85212698947278</v>
      </c>
      <c r="AL21" s="3">
        <f>J21*(Rewards!C$25+$U21*Rewards!C$26)</f>
        <v>-4.738532978680825</v>
      </c>
      <c r="AM21" s="3">
        <f>K21*(Rewards!D$25+$U21*Rewards!D$26)</f>
        <v>0</v>
      </c>
      <c r="AN21" s="3">
        <f>L21*(Rewards!E$25+$U21*Rewards!E$26)</f>
        <v>0</v>
      </c>
      <c r="AO21" s="3">
        <f>M21*(Rewards!F$25+$U21*Rewards!F$26)</f>
        <v>0</v>
      </c>
      <c r="AP21" s="3">
        <f t="shared" si="14"/>
        <v>-4.738532978680825</v>
      </c>
      <c r="AR21" s="3">
        <f>J21*(Rewards!C$41+$U21*Rewards!C$42)</f>
        <v>1.9481880799830753</v>
      </c>
      <c r="AS21" s="3">
        <f>K21*(Rewards!D$41+$U21*Rewards!D$42)</f>
        <v>14.551811920016926</v>
      </c>
      <c r="AT21" s="3">
        <f>L21*(Rewards!E$41+$U21*Rewards!E$42)</f>
        <v>-13.549340031846423</v>
      </c>
      <c r="AU21" s="3">
        <f>M21*(Rewards!F$41+$U21*Rewards!F$42)</f>
        <v>85.14000000000001</v>
      </c>
      <c r="AV21" s="3">
        <f t="shared" si="15"/>
        <v>88.09065996815359</v>
      </c>
      <c r="AX21" s="6">
        <f t="shared" si="16"/>
        <v>6.080692397422416</v>
      </c>
      <c r="AY21" s="3">
        <f t="shared" si="17"/>
        <v>-10.720268951965684</v>
      </c>
      <c r="AZ21" s="3">
        <f t="shared" si="18"/>
        <v>88.09065996815359</v>
      </c>
      <c r="BA21" s="3">
        <f t="shared" si="19"/>
        <v>77.37039101618791</v>
      </c>
      <c r="BC21" s="6">
        <f t="shared" si="20"/>
        <v>6.080692397422416</v>
      </c>
      <c r="BD21" s="3">
        <f t="shared" si="21"/>
        <v>0</v>
      </c>
      <c r="BE21" s="3">
        <f t="shared" si="22"/>
        <v>4.48173597328487</v>
      </c>
      <c r="BF21" s="3">
        <f t="shared" si="23"/>
        <v>4.48173597328487</v>
      </c>
    </row>
    <row r="22" spans="1:58" ht="12">
      <c r="A22">
        <f t="shared" si="3"/>
        <v>16</v>
      </c>
      <c r="B22" s="7">
        <v>1</v>
      </c>
      <c r="C22" s="11">
        <f t="shared" si="0"/>
        <v>0.1445439770745928</v>
      </c>
      <c r="D22" s="2">
        <f t="shared" si="1"/>
        <v>0.8554560229254072</v>
      </c>
      <c r="E22">
        <f t="shared" si="4"/>
        <v>0.1445439770745928</v>
      </c>
      <c r="F22">
        <f t="shared" si="5"/>
        <v>0.8554560229254072</v>
      </c>
      <c r="H22">
        <f t="shared" si="6"/>
        <v>15</v>
      </c>
      <c r="I22">
        <f t="shared" si="7"/>
        <v>16</v>
      </c>
      <c r="J22" s="12">
        <f>SUM(E$6:E21)</f>
        <v>1.912333827174162</v>
      </c>
      <c r="K22" s="12">
        <f>SUM(F$6:F21)</f>
        <v>14.087666172825838</v>
      </c>
      <c r="L22" s="12">
        <f>SUM($B22:$B$106)*C$109</f>
        <v>8.5</v>
      </c>
      <c r="M22" s="12">
        <f>SUM($B22:$B$106)*D$109</f>
        <v>76.5</v>
      </c>
      <c r="N22" s="2">
        <f t="shared" si="8"/>
        <v>0.1836604414452544</v>
      </c>
      <c r="O22" s="2">
        <f t="shared" si="2"/>
        <v>0.8163395585547456</v>
      </c>
      <c r="Q22" s="3">
        <f>C22*Rewards!$C$21+D22*Rewards!$D$21</f>
        <v>1</v>
      </c>
      <c r="R22" s="3">
        <f>C22*Rewards!$C$22+D22*Rewards!$D$22</f>
        <v>-0.1907980497384625</v>
      </c>
      <c r="S22" s="3">
        <f>C$109*Rewards!$E$21+D$109*Rewards!$F$21</f>
        <v>0</v>
      </c>
      <c r="T22" s="3">
        <f>C$109*Rewards!$E$22+D$109*Rewards!$F$22</f>
        <v>-0.022000000000000006</v>
      </c>
      <c r="U22" s="6">
        <f t="shared" si="9"/>
        <v>5.924239062888526</v>
      </c>
      <c r="W22" s="3">
        <f>J22*(Rewards!C$21+$U22*Rewards!C$22)</f>
        <v>-13.042108216327177</v>
      </c>
      <c r="X22" s="3">
        <f>K22*(Rewards!D$21+$U22*Rewards!D$22)</f>
        <v>14.087666172825838</v>
      </c>
      <c r="Y22" s="3">
        <f>L22*(Rewards!E$21+$U22*Rewards!E$22)</f>
        <v>-11.078327047601547</v>
      </c>
      <c r="Z22" s="3">
        <f>M22*(Rewards!F$21+$U22*Rewards!F$22)</f>
        <v>0</v>
      </c>
      <c r="AA22" s="3">
        <f t="shared" si="10"/>
        <v>-10.032769091102887</v>
      </c>
      <c r="AC22" s="3">
        <f>J22*(Rewards!C$37+$U22*Rewards!C$38)</f>
        <v>9.969628029000894</v>
      </c>
      <c r="AD22" s="3">
        <f>K22*(Rewards!D$37+$U22*Rewards!D$38)</f>
        <v>0</v>
      </c>
      <c r="AE22" s="3">
        <f>L22*(Rewards!E$37+$U22*Rewards!E$38)</f>
        <v>-1.728327047601542</v>
      </c>
      <c r="AF22" s="3">
        <f>M22*(Rewards!F$37+$U22*Rewards!F$38)</f>
        <v>84.15</v>
      </c>
      <c r="AG22" s="3">
        <f t="shared" si="11"/>
        <v>92.39130098139935</v>
      </c>
      <c r="AH22" s="3"/>
      <c r="AI22" s="6">
        <f t="shared" si="12"/>
        <v>5.924239062888526</v>
      </c>
      <c r="AJ22" s="3">
        <f t="shared" si="13"/>
        <v>82.35853189029646</v>
      </c>
      <c r="AL22" s="3">
        <f>J22*(Rewards!C$25+$U22*Rewards!C$26)</f>
        <v>-4.984814014500447</v>
      </c>
      <c r="AM22" s="3">
        <f>K22*(Rewards!D$25+$U22*Rewards!D$26)</f>
        <v>0</v>
      </c>
      <c r="AN22" s="3">
        <f>L22*(Rewards!E$25+$U22*Rewards!E$26)</f>
        <v>0</v>
      </c>
      <c r="AO22" s="3">
        <f>M22*(Rewards!F$25+$U22*Rewards!F$26)</f>
        <v>0</v>
      </c>
      <c r="AP22" s="3">
        <f t="shared" si="14"/>
        <v>-4.984814014500447</v>
      </c>
      <c r="AR22" s="3">
        <f>J22*(Rewards!C$41+$U22*Rewards!C$42)</f>
        <v>2.1035672098915783</v>
      </c>
      <c r="AS22" s="3">
        <f>K22*(Rewards!D$41+$U22*Rewards!D$42)</f>
        <v>15.496432790108424</v>
      </c>
      <c r="AT22" s="3">
        <f>L22*(Rewards!E$41+$U22*Rewards!E$42)</f>
        <v>-12.806654095203092</v>
      </c>
      <c r="AU22" s="3">
        <f>M22*(Rewards!F$41+$U22*Rewards!F$42)</f>
        <v>84.15</v>
      </c>
      <c r="AV22" s="3">
        <f t="shared" si="15"/>
        <v>88.94334590479691</v>
      </c>
      <c r="AX22" s="6">
        <f t="shared" si="16"/>
        <v>5.924239062888526</v>
      </c>
      <c r="AY22" s="3">
        <f t="shared" si="17"/>
        <v>-10.032769091102887</v>
      </c>
      <c r="AZ22" s="3">
        <f t="shared" si="18"/>
        <v>88.94334590479691</v>
      </c>
      <c r="BA22" s="3">
        <f t="shared" si="19"/>
        <v>78.91057681369402</v>
      </c>
      <c r="BC22" s="6">
        <f t="shared" si="20"/>
        <v>5.924239062888526</v>
      </c>
      <c r="BD22" s="3">
        <f t="shared" si="21"/>
        <v>0</v>
      </c>
      <c r="BE22" s="3">
        <f t="shared" si="22"/>
        <v>3.4479550766024403</v>
      </c>
      <c r="BF22" s="3">
        <f t="shared" si="23"/>
        <v>3.4479550766024403</v>
      </c>
    </row>
    <row r="23" spans="1:58" ht="12">
      <c r="A23">
        <f t="shared" si="3"/>
        <v>17</v>
      </c>
      <c r="B23" s="7">
        <v>1</v>
      </c>
      <c r="C23" s="11">
        <f t="shared" si="0"/>
        <v>0.1479108388168208</v>
      </c>
      <c r="D23" s="2">
        <f t="shared" si="1"/>
        <v>0.8520891611831792</v>
      </c>
      <c r="E23">
        <f t="shared" si="4"/>
        <v>0.1479108388168208</v>
      </c>
      <c r="F23">
        <f t="shared" si="5"/>
        <v>0.8520891611831792</v>
      </c>
      <c r="H23">
        <f t="shared" si="6"/>
        <v>16</v>
      </c>
      <c r="I23">
        <f t="shared" si="7"/>
        <v>17</v>
      </c>
      <c r="J23" s="12">
        <f>SUM(E$6:E22)</f>
        <v>2.0568778042487548</v>
      </c>
      <c r="K23" s="12">
        <f>SUM(F$6:F22)</f>
        <v>14.943122195751245</v>
      </c>
      <c r="L23" s="12">
        <f>SUM($B23:$B$106)*C$109</f>
        <v>8.4</v>
      </c>
      <c r="M23" s="12">
        <f>SUM($B23:$B$106)*D$109</f>
        <v>75.60000000000001</v>
      </c>
      <c r="N23" s="2">
        <f t="shared" si="8"/>
        <v>0.19670095058517567</v>
      </c>
      <c r="O23" s="2">
        <f t="shared" si="2"/>
        <v>0.8032990494148243</v>
      </c>
      <c r="Q23" s="3">
        <f>C23*Rewards!$C$21+D23*Rewards!$D$21</f>
        <v>1</v>
      </c>
      <c r="R23" s="3">
        <f>C23*Rewards!$C$22+D23*Rewards!$D$22</f>
        <v>-0.19524230723820346</v>
      </c>
      <c r="S23" s="3">
        <f>C$109*Rewards!$E$21+D$109*Rewards!$F$21</f>
        <v>0</v>
      </c>
      <c r="T23" s="3">
        <f>C$109*Rewards!$E$22+D$109*Rewards!$F$22</f>
        <v>-0.022000000000000006</v>
      </c>
      <c r="U23" s="6">
        <f t="shared" si="9"/>
        <v>5.772262075827859</v>
      </c>
      <c r="W23" s="3">
        <f>J23*(Rewards!C$21+$U23*Rewards!C$22)</f>
        <v>-13.615268017933106</v>
      </c>
      <c r="X23" s="3">
        <f>K23*(Rewards!D$21+$U23*Rewards!D$22)</f>
        <v>14.943122195751245</v>
      </c>
      <c r="Y23" s="3">
        <f>L23*(Rewards!E$21+$U23*Rewards!E$22)</f>
        <v>-10.667140316129885</v>
      </c>
      <c r="Z23" s="3">
        <f>M23*(Rewards!F$21+$U23*Rewards!F$22)</f>
        <v>0</v>
      </c>
      <c r="AA23" s="3">
        <f t="shared" si="10"/>
        <v>-9.339286138311746</v>
      </c>
      <c r="AC23" s="3">
        <f>J23*(Rewards!C$37+$U23*Rewards!C$38)</f>
        <v>10.448097214787907</v>
      </c>
      <c r="AD23" s="3">
        <f>K23*(Rewards!D$37+$U23*Rewards!D$38)</f>
        <v>0</v>
      </c>
      <c r="AE23" s="3">
        <f>L23*(Rewards!E$37+$U23*Rewards!E$38)</f>
        <v>-1.4271403161298826</v>
      </c>
      <c r="AF23" s="3">
        <f>M23*(Rewards!F$37+$U23*Rewards!F$38)</f>
        <v>83.16000000000001</v>
      </c>
      <c r="AG23" s="3">
        <f t="shared" si="11"/>
        <v>92.18095689865804</v>
      </c>
      <c r="AH23" s="3"/>
      <c r="AI23" s="6">
        <f t="shared" si="12"/>
        <v>5.772262075827859</v>
      </c>
      <c r="AJ23" s="3">
        <f t="shared" si="13"/>
        <v>82.84167076034629</v>
      </c>
      <c r="AL23" s="3">
        <f>J23*(Rewards!C$25+$U23*Rewards!C$26)</f>
        <v>-5.224048607393954</v>
      </c>
      <c r="AM23" s="3">
        <f>K23*(Rewards!D$25+$U23*Rewards!D$26)</f>
        <v>0</v>
      </c>
      <c r="AN23" s="3">
        <f>L23*(Rewards!E$25+$U23*Rewards!E$26)</f>
        <v>0</v>
      </c>
      <c r="AO23" s="3">
        <f>M23*(Rewards!F$25+$U23*Rewards!F$26)</f>
        <v>0</v>
      </c>
      <c r="AP23" s="3">
        <f t="shared" si="14"/>
        <v>-5.224048607393954</v>
      </c>
      <c r="AR23" s="3">
        <f>J23*(Rewards!C$41+$U23*Rewards!C$42)</f>
        <v>2.2625655846736303</v>
      </c>
      <c r="AS23" s="3">
        <f>K23*(Rewards!D$41+$U23*Rewards!D$42)</f>
        <v>16.437434415326372</v>
      </c>
      <c r="AT23" s="3">
        <f>L23*(Rewards!E$41+$U23*Rewards!E$42)</f>
        <v>-12.09428063225977</v>
      </c>
      <c r="AU23" s="3">
        <f>M23*(Rewards!F$41+$U23*Rewards!F$42)</f>
        <v>83.16000000000001</v>
      </c>
      <c r="AV23" s="3">
        <f t="shared" si="15"/>
        <v>89.76571936774025</v>
      </c>
      <c r="AX23" s="6">
        <f t="shared" si="16"/>
        <v>5.772262075827859</v>
      </c>
      <c r="AY23" s="3">
        <f t="shared" si="17"/>
        <v>-9.339286138311746</v>
      </c>
      <c r="AZ23" s="3">
        <f t="shared" si="18"/>
        <v>89.76571936774025</v>
      </c>
      <c r="BA23" s="3">
        <f t="shared" si="19"/>
        <v>80.4264332294285</v>
      </c>
      <c r="BC23" s="6">
        <f t="shared" si="20"/>
        <v>5.772262075827859</v>
      </c>
      <c r="BD23" s="3">
        <f t="shared" si="21"/>
        <v>0</v>
      </c>
      <c r="BE23" s="3">
        <f t="shared" si="22"/>
        <v>2.4152375309177927</v>
      </c>
      <c r="BF23" s="3">
        <f t="shared" si="23"/>
        <v>2.4152375309177927</v>
      </c>
    </row>
    <row r="24" spans="1:58" ht="12">
      <c r="A24">
        <f t="shared" si="3"/>
        <v>18</v>
      </c>
      <c r="B24" s="7">
        <v>1</v>
      </c>
      <c r="C24" s="11">
        <f t="shared" si="0"/>
        <v>0.15135612484362085</v>
      </c>
      <c r="D24" s="2">
        <f t="shared" si="1"/>
        <v>0.8486438751563792</v>
      </c>
      <c r="E24">
        <f t="shared" si="4"/>
        <v>0.15135612484362085</v>
      </c>
      <c r="F24">
        <f t="shared" si="5"/>
        <v>0.8486438751563792</v>
      </c>
      <c r="H24">
        <f t="shared" si="6"/>
        <v>17</v>
      </c>
      <c r="I24">
        <f t="shared" si="7"/>
        <v>18</v>
      </c>
      <c r="J24" s="12">
        <f>SUM(E$6:E23)</f>
        <v>2.2047886430655756</v>
      </c>
      <c r="K24" s="12">
        <f>SUM(F$6:F23)</f>
        <v>15.795211356934425</v>
      </c>
      <c r="L24" s="12">
        <f>SUM($B24:$B$106)*C$109</f>
        <v>8.3</v>
      </c>
      <c r="M24" s="12">
        <f>SUM($B24:$B$106)*D$109</f>
        <v>74.7</v>
      </c>
      <c r="N24" s="2">
        <f t="shared" si="8"/>
        <v>0.20988415074119565</v>
      </c>
      <c r="O24" s="2">
        <f t="shared" si="2"/>
        <v>0.7901158492588043</v>
      </c>
      <c r="Q24" s="3">
        <f>C24*Rewards!$C$21+D24*Rewards!$D$21</f>
        <v>1</v>
      </c>
      <c r="R24" s="3">
        <f>C24*Rewards!$C$22+D24*Rewards!$D$22</f>
        <v>-0.19979008479357954</v>
      </c>
      <c r="S24" s="3">
        <f>C$109*Rewards!$E$21+D$109*Rewards!$F$21</f>
        <v>0</v>
      </c>
      <c r="T24" s="3">
        <f>C$109*Rewards!$E$22+D$109*Rewards!$F$22</f>
        <v>-0.022000000000000006</v>
      </c>
      <c r="U24" s="6">
        <f t="shared" si="9"/>
        <v>5.624610625283377</v>
      </c>
      <c r="W24" s="3">
        <f>J24*(Rewards!C$21+$U24*Rewards!C$22)</f>
        <v>-14.164633826278221</v>
      </c>
      <c r="X24" s="3">
        <f>K24*(Rewards!D$21+$U24*Rewards!D$22)</f>
        <v>15.795211356934425</v>
      </c>
      <c r="Y24" s="3">
        <f>L24*(Rewards!E$21+$U24*Rewards!E$22)</f>
        <v>-10.270539001767448</v>
      </c>
      <c r="Z24" s="3">
        <f>M24*(Rewards!F$21+$U24*Rewards!F$22)</f>
        <v>0</v>
      </c>
      <c r="AA24" s="3">
        <f t="shared" si="10"/>
        <v>-8.639961471111244</v>
      </c>
      <c r="AC24" s="3">
        <f>J24*(Rewards!C$37+$U24*Rewards!C$38)</f>
        <v>10.912948312895866</v>
      </c>
      <c r="AD24" s="3">
        <f>K24*(Rewards!D$37+$U24*Rewards!D$38)</f>
        <v>0</v>
      </c>
      <c r="AE24" s="3">
        <f>L24*(Rewards!E$37+$U24*Rewards!E$38)</f>
        <v>-1.1405390017674442</v>
      </c>
      <c r="AF24" s="3">
        <f>M24*(Rewards!F$37+$U24*Rewards!F$38)</f>
        <v>82.17000000000002</v>
      </c>
      <c r="AG24" s="3">
        <f t="shared" si="11"/>
        <v>91.94240931112844</v>
      </c>
      <c r="AH24" s="3"/>
      <c r="AI24" s="6">
        <f t="shared" si="12"/>
        <v>5.624610625283377</v>
      </c>
      <c r="AJ24" s="3">
        <f t="shared" si="13"/>
        <v>83.3024478400172</v>
      </c>
      <c r="AL24" s="3">
        <f>J24*(Rewards!C$25+$U24*Rewards!C$26)</f>
        <v>-5.456474156447933</v>
      </c>
      <c r="AM24" s="3">
        <f>K24*(Rewards!D$25+$U24*Rewards!D$26)</f>
        <v>0</v>
      </c>
      <c r="AN24" s="3">
        <f>L24*(Rewards!E$25+$U24*Rewards!E$26)</f>
        <v>0</v>
      </c>
      <c r="AO24" s="3">
        <f>M24*(Rewards!F$25+$U24*Rewards!F$26)</f>
        <v>0</v>
      </c>
      <c r="AP24" s="3">
        <f t="shared" si="14"/>
        <v>-5.456474156447933</v>
      </c>
      <c r="AR24" s="3">
        <f>J24*(Rewards!C$41+$U24*Rewards!C$42)</f>
        <v>2.4252675073721335</v>
      </c>
      <c r="AS24" s="3">
        <f>K24*(Rewards!D$41+$U24*Rewards!D$42)</f>
        <v>17.37473249262787</v>
      </c>
      <c r="AT24" s="3">
        <f>L24*(Rewards!E$41+$U24*Rewards!E$42)</f>
        <v>-11.411078003534893</v>
      </c>
      <c r="AU24" s="3">
        <f>M24*(Rewards!F$41+$U24*Rewards!F$42)</f>
        <v>82.17000000000002</v>
      </c>
      <c r="AV24" s="3">
        <f t="shared" si="15"/>
        <v>90.55892199646513</v>
      </c>
      <c r="AX24" s="6">
        <f t="shared" si="16"/>
        <v>5.624610625283377</v>
      </c>
      <c r="AY24" s="3">
        <f t="shared" si="17"/>
        <v>-8.639961471111244</v>
      </c>
      <c r="AZ24" s="3">
        <f t="shared" si="18"/>
        <v>90.55892199646513</v>
      </c>
      <c r="BA24" s="3">
        <f t="shared" si="19"/>
        <v>81.91896052535388</v>
      </c>
      <c r="BC24" s="6">
        <f t="shared" si="20"/>
        <v>5.624610625283377</v>
      </c>
      <c r="BD24" s="3">
        <f t="shared" si="21"/>
        <v>0</v>
      </c>
      <c r="BE24" s="3">
        <f t="shared" si="22"/>
        <v>1.3834873146633129</v>
      </c>
      <c r="BF24" s="3">
        <f t="shared" si="23"/>
        <v>1.3834873146633129</v>
      </c>
    </row>
    <row r="25" spans="1:58" ht="12">
      <c r="A25">
        <f t="shared" si="3"/>
        <v>19</v>
      </c>
      <c r="B25" s="7">
        <v>1</v>
      </c>
      <c r="C25" s="11">
        <f t="shared" si="0"/>
        <v>0.15488166189124813</v>
      </c>
      <c r="D25" s="2">
        <f t="shared" si="1"/>
        <v>0.8451183381087519</v>
      </c>
      <c r="E25">
        <f t="shared" si="4"/>
        <v>0.15488166189124813</v>
      </c>
      <c r="F25">
        <f t="shared" si="5"/>
        <v>0.8451183381087519</v>
      </c>
      <c r="H25">
        <f t="shared" si="6"/>
        <v>18</v>
      </c>
      <c r="I25">
        <f t="shared" si="7"/>
        <v>19</v>
      </c>
      <c r="J25" s="12">
        <f>SUM(E$6:E24)</f>
        <v>2.3561447679091967</v>
      </c>
      <c r="K25" s="12">
        <f>SUM(F$6:F24)</f>
        <v>16.643855232090804</v>
      </c>
      <c r="L25" s="12">
        <f>SUM($B25:$B$106)*C$109</f>
        <v>8.200000000000001</v>
      </c>
      <c r="M25" s="12">
        <f>SUM($B25:$B$106)*D$109</f>
        <v>73.8</v>
      </c>
      <c r="N25" s="2">
        <f t="shared" si="8"/>
        <v>0.22320125573418662</v>
      </c>
      <c r="O25" s="2">
        <f t="shared" si="2"/>
        <v>0.7767987442658134</v>
      </c>
      <c r="Q25" s="3">
        <f>C25*Rewards!$C$21+D25*Rewards!$D$21</f>
        <v>1</v>
      </c>
      <c r="R25" s="3">
        <f>C25*Rewards!$C$22+D25*Rewards!$D$22</f>
        <v>-0.20444379369644755</v>
      </c>
      <c r="S25" s="3">
        <f>C$109*Rewards!$E$21+D$109*Rewards!$F$21</f>
        <v>0</v>
      </c>
      <c r="T25" s="3">
        <f>C$109*Rewards!$E$22+D$109*Rewards!$F$22</f>
        <v>-0.022000000000000006</v>
      </c>
      <c r="U25" s="6">
        <f t="shared" si="9"/>
        <v>5.48114013493829</v>
      </c>
      <c r="W25" s="3">
        <f>J25*(Rewards!C$21+$U25*Rewards!C$22)</f>
        <v>-14.690809971558592</v>
      </c>
      <c r="X25" s="3">
        <f>K25*(Rewards!D$21+$U25*Rewards!D$22)</f>
        <v>16.643855232090804</v>
      </c>
      <c r="Y25" s="3">
        <f>L25*(Rewards!E$21+$U25*Rewards!E$22)</f>
        <v>-9.887976803428677</v>
      </c>
      <c r="Z25" s="3">
        <f>M25*(Rewards!F$21+$U25*Rewards!F$22)</f>
        <v>0</v>
      </c>
      <c r="AA25" s="3">
        <f t="shared" si="10"/>
        <v>-7.934931542896464</v>
      </c>
      <c r="AC25" s="3">
        <f>J25*(Rewards!C$37+$U25*Rewards!C$38)</f>
        <v>11.364636492978526</v>
      </c>
      <c r="AD25" s="3">
        <f>K25*(Rewards!D$37+$U25*Rewards!D$38)</f>
        <v>0</v>
      </c>
      <c r="AE25" s="3">
        <f>L25*(Rewards!E$37+$U25*Rewards!E$38)</f>
        <v>-0.8679768034286733</v>
      </c>
      <c r="AF25" s="3">
        <f>M25*(Rewards!F$37+$U25*Rewards!F$38)</f>
        <v>81.18</v>
      </c>
      <c r="AG25" s="3">
        <f t="shared" si="11"/>
        <v>91.67665968954987</v>
      </c>
      <c r="AH25" s="3"/>
      <c r="AI25" s="6">
        <f t="shared" si="12"/>
        <v>5.48114013493829</v>
      </c>
      <c r="AJ25" s="3">
        <f t="shared" si="13"/>
        <v>83.7417281466534</v>
      </c>
      <c r="AL25" s="3">
        <f>J25*(Rewards!C$25+$U25*Rewards!C$26)</f>
        <v>-5.682318246489263</v>
      </c>
      <c r="AM25" s="3">
        <f>K25*(Rewards!D$25+$U25*Rewards!D$26)</f>
        <v>0</v>
      </c>
      <c r="AN25" s="3">
        <f>L25*(Rewards!E$25+$U25*Rewards!E$26)</f>
        <v>0</v>
      </c>
      <c r="AO25" s="3">
        <f>M25*(Rewards!F$25+$U25*Rewards!F$26)</f>
        <v>0</v>
      </c>
      <c r="AP25" s="3">
        <f t="shared" si="14"/>
        <v>-5.682318246489263</v>
      </c>
      <c r="AR25" s="3">
        <f>J25*(Rewards!C$41+$U25*Rewards!C$42)</f>
        <v>2.5917592447001168</v>
      </c>
      <c r="AS25" s="3">
        <f>K25*(Rewards!D$41+$U25*Rewards!D$42)</f>
        <v>18.308240755299884</v>
      </c>
      <c r="AT25" s="3">
        <f>L25*(Rewards!E$41+$U25*Rewards!E$42)</f>
        <v>-10.755953606857352</v>
      </c>
      <c r="AU25" s="3">
        <f>M25*(Rewards!F$41+$U25*Rewards!F$42)</f>
        <v>81.18</v>
      </c>
      <c r="AV25" s="3">
        <f t="shared" si="15"/>
        <v>91.32404639314265</v>
      </c>
      <c r="AX25" s="6">
        <f t="shared" si="16"/>
        <v>5.48114013493829</v>
      </c>
      <c r="AY25" s="3">
        <f t="shared" si="17"/>
        <v>-7.934931542896464</v>
      </c>
      <c r="AZ25" s="3">
        <f t="shared" si="18"/>
        <v>91.32404639314265</v>
      </c>
      <c r="BA25" s="3">
        <f t="shared" si="19"/>
        <v>83.38911485024619</v>
      </c>
      <c r="BC25" s="6">
        <f t="shared" si="20"/>
        <v>5.48114013493829</v>
      </c>
      <c r="BD25" s="3">
        <f t="shared" si="21"/>
        <v>0</v>
      </c>
      <c r="BE25" s="3">
        <f t="shared" si="22"/>
        <v>0.3526132964072133</v>
      </c>
      <c r="BF25" s="3">
        <f t="shared" si="23"/>
        <v>0.3526132964072133</v>
      </c>
    </row>
    <row r="26" spans="1:58" ht="12">
      <c r="A26">
        <f t="shared" si="3"/>
        <v>20</v>
      </c>
      <c r="B26" s="7">
        <v>1</v>
      </c>
      <c r="C26" s="11">
        <f t="shared" si="0"/>
        <v>0.15848931924611137</v>
      </c>
      <c r="D26" s="2">
        <f t="shared" si="1"/>
        <v>0.8415106807538886</v>
      </c>
      <c r="E26">
        <f t="shared" si="4"/>
        <v>0.15848931924611137</v>
      </c>
      <c r="F26">
        <f t="shared" si="5"/>
        <v>0.8415106807538886</v>
      </c>
      <c r="H26">
        <f t="shared" si="6"/>
        <v>19</v>
      </c>
      <c r="I26">
        <f t="shared" si="7"/>
        <v>20</v>
      </c>
      <c r="J26" s="12">
        <f>SUM(E$6:E25)</f>
        <v>2.5110264298004448</v>
      </c>
      <c r="K26" s="12">
        <f>SUM(F$6:F25)</f>
        <v>17.488973570199555</v>
      </c>
      <c r="L26" s="12">
        <f>SUM($B26:$B$106)*C$109</f>
        <v>8.1</v>
      </c>
      <c r="M26" s="12">
        <f>SUM($B26:$B$106)*D$109</f>
        <v>72.9</v>
      </c>
      <c r="N26" s="2">
        <f t="shared" si="8"/>
        <v>0.2366431227377188</v>
      </c>
      <c r="O26" s="2">
        <f t="shared" si="2"/>
        <v>0.7633568772622812</v>
      </c>
      <c r="Q26" s="3">
        <f>C26*Rewards!$C$21+D26*Rewards!$D$21</f>
        <v>1</v>
      </c>
      <c r="R26" s="3">
        <f>C26*Rewards!$C$22+D26*Rewards!$D$22</f>
        <v>-0.20920590140486703</v>
      </c>
      <c r="S26" s="3">
        <f>C$109*Rewards!$E$21+D$109*Rewards!$F$21</f>
        <v>0</v>
      </c>
      <c r="T26" s="3">
        <f>C$109*Rewards!$E$22+D$109*Rewards!$F$22</f>
        <v>-0.022000000000000006</v>
      </c>
      <c r="U26" s="6">
        <f t="shared" si="9"/>
        <v>5.3417119465551295</v>
      </c>
      <c r="W26" s="3">
        <f>J26*(Rewards!C$21+$U26*Rewards!C$22)</f>
        <v>-15.194371009398095</v>
      </c>
      <c r="X26" s="3">
        <f>K26*(Rewards!D$21+$U26*Rewards!D$22)</f>
        <v>17.488973570199555</v>
      </c>
      <c r="Y26" s="3">
        <f>L26*(Rewards!E$21+$U26*Rewards!E$22)</f>
        <v>-9.518930688761241</v>
      </c>
      <c r="Z26" s="3">
        <f>M26*(Rewards!F$21+$U26*Rewards!F$22)</f>
        <v>0</v>
      </c>
      <c r="AA26" s="3">
        <f t="shared" si="10"/>
        <v>-7.224328127959781</v>
      </c>
      <c r="AC26" s="3">
        <f>J26*(Rewards!C$37+$U26*Rewards!C$38)</f>
        <v>11.803598292799027</v>
      </c>
      <c r="AD26" s="3">
        <f>K26*(Rewards!D$37+$U26*Rewards!D$38)</f>
        <v>0</v>
      </c>
      <c r="AE26" s="3">
        <f>L26*(Rewards!E$37+$U26*Rewards!E$38)</f>
        <v>-0.6089306887612387</v>
      </c>
      <c r="AF26" s="3">
        <f>M26*(Rewards!F$37+$U26*Rewards!F$38)</f>
        <v>80.19000000000001</v>
      </c>
      <c r="AG26" s="3">
        <f t="shared" si="11"/>
        <v>91.3846676040378</v>
      </c>
      <c r="AH26" s="3"/>
      <c r="AI26" s="6">
        <f t="shared" si="12"/>
        <v>5.3417119465551295</v>
      </c>
      <c r="AJ26" s="3">
        <f t="shared" si="13"/>
        <v>84.16033947607802</v>
      </c>
      <c r="AL26" s="3">
        <f>J26*(Rewards!C$25+$U26*Rewards!C$26)</f>
        <v>-5.901799146399513</v>
      </c>
      <c r="AM26" s="3">
        <f>K26*(Rewards!D$25+$U26*Rewards!D$26)</f>
        <v>0</v>
      </c>
      <c r="AN26" s="3">
        <f>L26*(Rewards!E$25+$U26*Rewards!E$26)</f>
        <v>0</v>
      </c>
      <c r="AO26" s="3">
        <f>M26*(Rewards!F$25+$U26*Rewards!F$26)</f>
        <v>0</v>
      </c>
      <c r="AP26" s="3">
        <f t="shared" si="14"/>
        <v>-5.901799146399513</v>
      </c>
      <c r="AR26" s="3">
        <f>J26*(Rewards!C$41+$U26*Rewards!C$42)</f>
        <v>2.7621290727804895</v>
      </c>
      <c r="AS26" s="3">
        <f>K26*(Rewards!D$41+$U26*Rewards!D$42)</f>
        <v>19.23787092721951</v>
      </c>
      <c r="AT26" s="3">
        <f>L26*(Rewards!E$41+$U26*Rewards!E$42)</f>
        <v>-10.127861377522482</v>
      </c>
      <c r="AU26" s="3">
        <f>M26*(Rewards!F$41+$U26*Rewards!F$42)</f>
        <v>80.19000000000001</v>
      </c>
      <c r="AV26" s="3">
        <f t="shared" si="15"/>
        <v>92.06213862247753</v>
      </c>
      <c r="AX26" s="6">
        <f t="shared" si="16"/>
        <v>5.3417119465551295</v>
      </c>
      <c r="AY26" s="3">
        <f t="shared" si="17"/>
        <v>-7.224328127959781</v>
      </c>
      <c r="AZ26" s="3">
        <f t="shared" si="18"/>
        <v>91.3846676040378</v>
      </c>
      <c r="BA26" s="3">
        <f t="shared" si="19"/>
        <v>84.16033947607802</v>
      </c>
      <c r="BC26" s="6">
        <f t="shared" si="20"/>
        <v>5.3417119465551295</v>
      </c>
      <c r="BD26" s="3">
        <f t="shared" si="21"/>
        <v>0</v>
      </c>
      <c r="BE26" s="3">
        <f t="shared" si="22"/>
        <v>0</v>
      </c>
      <c r="BF26" s="3">
        <f t="shared" si="23"/>
        <v>0</v>
      </c>
    </row>
    <row r="27" spans="1:58" ht="12">
      <c r="A27">
        <f t="shared" si="3"/>
        <v>21</v>
      </c>
      <c r="B27" s="7">
        <v>1</v>
      </c>
      <c r="C27" s="11">
        <f t="shared" si="0"/>
        <v>0.162181009735893</v>
      </c>
      <c r="D27" s="2">
        <f t="shared" si="1"/>
        <v>0.837818990264107</v>
      </c>
      <c r="E27">
        <f t="shared" si="4"/>
        <v>0.162181009735893</v>
      </c>
      <c r="F27">
        <f t="shared" si="5"/>
        <v>0.837818990264107</v>
      </c>
      <c r="H27">
        <f t="shared" si="6"/>
        <v>20</v>
      </c>
      <c r="I27">
        <f t="shared" si="7"/>
        <v>21</v>
      </c>
      <c r="J27" s="12">
        <f>SUM(E$6:E26)</f>
        <v>2.669515749046556</v>
      </c>
      <c r="K27" s="12">
        <f>SUM(F$6:F26)</f>
        <v>18.330484250953443</v>
      </c>
      <c r="L27" s="12">
        <f>SUM($B27:$B$106)*C$109</f>
        <v>8</v>
      </c>
      <c r="M27" s="12">
        <f>SUM($B27:$B$106)*D$109</f>
        <v>72</v>
      </c>
      <c r="N27" s="2">
        <f t="shared" si="8"/>
        <v>0.25020027261172634</v>
      </c>
      <c r="O27" s="2">
        <f t="shared" si="2"/>
        <v>0.7497997273882737</v>
      </c>
      <c r="Q27" s="3">
        <f>C27*Rewards!$C$21+D27*Rewards!$D$21</f>
        <v>1</v>
      </c>
      <c r="R27" s="3">
        <f>C27*Rewards!$C$22+D27*Rewards!$D$22</f>
        <v>-0.21407893285137877</v>
      </c>
      <c r="S27" s="3">
        <f>C$109*Rewards!$E$21+D$109*Rewards!$F$21</f>
        <v>0</v>
      </c>
      <c r="T27" s="3">
        <f>C$109*Rewards!$E$22+D$109*Rewards!$F$22</f>
        <v>-0.022000000000000006</v>
      </c>
      <c r="U27" s="6">
        <f t="shared" si="9"/>
        <v>5.2061930226036335</v>
      </c>
      <c r="W27" s="3">
        <f>J27*(Rewards!C$21+$U27*Rewards!C$22)</f>
        <v>-15.675863082623477</v>
      </c>
      <c r="X27" s="3">
        <f>K27*(Rewards!D$21+$U27*Rewards!D$22)</f>
        <v>18.330484250953443</v>
      </c>
      <c r="Y27" s="3">
        <f>L27*(Rewards!E$21+$U27*Rewards!E$22)</f>
        <v>-9.162899719782397</v>
      </c>
      <c r="Z27" s="3">
        <f>M27*(Rewards!F$21+$U27*Rewards!F$22)</f>
        <v>0</v>
      </c>
      <c r="AA27" s="3">
        <f t="shared" si="10"/>
        <v>-6.508278551452431</v>
      </c>
      <c r="AC27" s="3">
        <f>J27*(Rewards!C$37+$U27*Rewards!C$38)</f>
        <v>12.230252554446691</v>
      </c>
      <c r="AD27" s="3">
        <f>K27*(Rewards!D$37+$U27*Rewards!D$38)</f>
        <v>0</v>
      </c>
      <c r="AE27" s="3">
        <f>L27*(Rewards!E$37+$U27*Rewards!E$38)</f>
        <v>-0.36289971978239244</v>
      </c>
      <c r="AF27" s="3">
        <f>M27*(Rewards!F$37+$U27*Rewards!F$38)</f>
        <v>79.2</v>
      </c>
      <c r="AG27" s="3">
        <f t="shared" si="11"/>
        <v>91.0673528346643</v>
      </c>
      <c r="AH27" s="3"/>
      <c r="AI27" s="6">
        <f t="shared" si="12"/>
        <v>5.2061930226036335</v>
      </c>
      <c r="AJ27" s="3">
        <f t="shared" si="13"/>
        <v>84.55907428321187</v>
      </c>
      <c r="AL27" s="3">
        <f>J27*(Rewards!C$25+$U27*Rewards!C$26)</f>
        <v>-6.115126277223346</v>
      </c>
      <c r="AM27" s="3">
        <f>K27*(Rewards!D$25+$U27*Rewards!D$26)</f>
        <v>0</v>
      </c>
      <c r="AN27" s="3">
        <f>L27*(Rewards!E$25+$U27*Rewards!E$26)</f>
        <v>0</v>
      </c>
      <c r="AO27" s="3">
        <f>M27*(Rewards!F$25+$U27*Rewards!F$26)</f>
        <v>0</v>
      </c>
      <c r="AP27" s="3">
        <f t="shared" si="14"/>
        <v>-6.115126277223346</v>
      </c>
      <c r="AR27" s="3">
        <f>J27*(Rewards!C$41+$U27*Rewards!C$42)</f>
        <v>2.936467323951212</v>
      </c>
      <c r="AS27" s="3">
        <f>K27*(Rewards!D$41+$U27*Rewards!D$42)</f>
        <v>20.16353267604879</v>
      </c>
      <c r="AT27" s="3">
        <f>L27*(Rewards!E$41+$U27*Rewards!E$42)</f>
        <v>-9.525799439564793</v>
      </c>
      <c r="AU27" s="3">
        <f>M27*(Rewards!F$41+$U27*Rewards!F$42)</f>
        <v>79.2</v>
      </c>
      <c r="AV27" s="3">
        <f t="shared" si="15"/>
        <v>92.77420056043522</v>
      </c>
      <c r="AX27" s="6">
        <f t="shared" si="16"/>
        <v>5.2061930226036335</v>
      </c>
      <c r="AY27" s="3">
        <f t="shared" si="17"/>
        <v>-6.508278551452431</v>
      </c>
      <c r="AZ27" s="3">
        <f t="shared" si="18"/>
        <v>91.0673528346643</v>
      </c>
      <c r="BA27" s="3">
        <f t="shared" si="19"/>
        <v>84.55907428321187</v>
      </c>
      <c r="BC27" s="6">
        <f t="shared" si="20"/>
        <v>5.2061930226036335</v>
      </c>
      <c r="BD27" s="3">
        <f t="shared" si="21"/>
        <v>0</v>
      </c>
      <c r="BE27" s="3">
        <f t="shared" si="22"/>
        <v>0</v>
      </c>
      <c r="BF27" s="3">
        <f t="shared" si="23"/>
        <v>0</v>
      </c>
    </row>
    <row r="28" spans="1:58" ht="12">
      <c r="A28">
        <f t="shared" si="3"/>
        <v>22</v>
      </c>
      <c r="B28" s="7">
        <v>1</v>
      </c>
      <c r="C28" s="11">
        <f t="shared" si="0"/>
        <v>0.16595869074375608</v>
      </c>
      <c r="D28" s="2">
        <f t="shared" si="1"/>
        <v>0.834041309256244</v>
      </c>
      <c r="E28">
        <f t="shared" si="4"/>
        <v>0.16595869074375608</v>
      </c>
      <c r="F28">
        <f t="shared" si="5"/>
        <v>0.834041309256244</v>
      </c>
      <c r="H28">
        <f t="shared" si="6"/>
        <v>21</v>
      </c>
      <c r="I28">
        <f t="shared" si="7"/>
        <v>22</v>
      </c>
      <c r="J28" s="12">
        <f>SUM(E$6:E27)</f>
        <v>2.831696758782449</v>
      </c>
      <c r="K28" s="12">
        <f>SUM(F$6:F27)</f>
        <v>19.16830324121755</v>
      </c>
      <c r="L28" s="12">
        <f>SUM($B28:$B$106)*C$109</f>
        <v>7.9</v>
      </c>
      <c r="M28" s="12">
        <f>SUM($B28:$B$106)*D$109</f>
        <v>71.10000000000001</v>
      </c>
      <c r="N28" s="2">
        <f t="shared" si="8"/>
        <v>0.2638629121219891</v>
      </c>
      <c r="O28" s="2">
        <f t="shared" si="2"/>
        <v>0.7361370878780109</v>
      </c>
      <c r="Q28" s="3">
        <f>C28*Rewards!$C$21+D28*Rewards!$D$21</f>
        <v>1</v>
      </c>
      <c r="R28" s="3">
        <f>C28*Rewards!$C$22+D28*Rewards!$D$22</f>
        <v>-0.21906547178175803</v>
      </c>
      <c r="S28" s="3">
        <f>C$109*Rewards!$E$21+D$109*Rewards!$F$21</f>
        <v>0</v>
      </c>
      <c r="T28" s="3">
        <f>C$109*Rewards!$E$22+D$109*Rewards!$F$22</f>
        <v>-0.022000000000000006</v>
      </c>
      <c r="U28" s="6">
        <f t="shared" si="9"/>
        <v>5.074455666731203</v>
      </c>
      <c r="W28" s="3">
        <f>J28*(Rewards!C$21+$U28*Rewards!C$22)</f>
        <v>-16.13580519778728</v>
      </c>
      <c r="X28" s="3">
        <f>K28*(Rewards!D$21+$U28*Rewards!D$22)</f>
        <v>19.16830324121755</v>
      </c>
      <c r="Y28" s="3">
        <f>L28*(Rewards!E$21+$U28*Rewards!E$22)</f>
        <v>-8.819403948778833</v>
      </c>
      <c r="Z28" s="3">
        <f>M28*(Rewards!F$21+$U28*Rewards!F$22)</f>
        <v>0</v>
      </c>
      <c r="AA28" s="3">
        <f t="shared" si="10"/>
        <v>-5.786905905348563</v>
      </c>
      <c r="AC28" s="3">
        <f>J28*(Rewards!C$37+$U28*Rewards!C$38)</f>
        <v>12.645001304379822</v>
      </c>
      <c r="AD28" s="3">
        <f>K28*(Rewards!D$37+$U28*Rewards!D$38)</f>
        <v>0</v>
      </c>
      <c r="AE28" s="3">
        <f>L28*(Rewards!E$37+$U28*Rewards!E$38)</f>
        <v>-0.12940394877882927</v>
      </c>
      <c r="AF28" s="3">
        <f>M28*(Rewards!F$37+$U28*Rewards!F$38)</f>
        <v>78.21000000000002</v>
      </c>
      <c r="AG28" s="3">
        <f t="shared" si="11"/>
        <v>90.72559735560101</v>
      </c>
      <c r="AH28" s="3"/>
      <c r="AI28" s="6">
        <f t="shared" si="12"/>
        <v>5.074455666731203</v>
      </c>
      <c r="AJ28" s="3">
        <f t="shared" si="13"/>
        <v>84.93869145025245</v>
      </c>
      <c r="AL28" s="3">
        <f>J28*(Rewards!C$25+$U28*Rewards!C$26)</f>
        <v>-6.322500652189911</v>
      </c>
      <c r="AM28" s="3">
        <f>K28*(Rewards!D$25+$U28*Rewards!D$26)</f>
        <v>0</v>
      </c>
      <c r="AN28" s="3">
        <f>L28*(Rewards!E$25+$U28*Rewards!E$26)</f>
        <v>0</v>
      </c>
      <c r="AO28" s="3">
        <f>M28*(Rewards!F$25+$U28*Rewards!F$26)</f>
        <v>0</v>
      </c>
      <c r="AP28" s="3">
        <f t="shared" si="14"/>
        <v>-6.322500652189911</v>
      </c>
      <c r="AR28" s="3">
        <f>J28*(Rewards!C$41+$U28*Rewards!C$42)</f>
        <v>3.114866434660694</v>
      </c>
      <c r="AS28" s="3">
        <f>K28*(Rewards!D$41+$U28*Rewards!D$42)</f>
        <v>21.08513356533931</v>
      </c>
      <c r="AT28" s="3">
        <f>L28*(Rewards!E$41+$U28*Rewards!E$42)</f>
        <v>-8.948807897557662</v>
      </c>
      <c r="AU28" s="3">
        <f>M28*(Rewards!F$41+$U28*Rewards!F$42)</f>
        <v>78.21000000000002</v>
      </c>
      <c r="AV28" s="3">
        <f t="shared" si="15"/>
        <v>93.46119210244237</v>
      </c>
      <c r="AX28" s="6">
        <f t="shared" si="16"/>
        <v>5.074455666731203</v>
      </c>
      <c r="AY28" s="3">
        <f t="shared" si="17"/>
        <v>-6.322500652189911</v>
      </c>
      <c r="AZ28" s="3">
        <f t="shared" si="18"/>
        <v>90.72559735560101</v>
      </c>
      <c r="BA28" s="3">
        <f t="shared" si="19"/>
        <v>84.4030967034111</v>
      </c>
      <c r="BC28" s="6">
        <f t="shared" si="20"/>
        <v>5.074455666731203</v>
      </c>
      <c r="BD28" s="3">
        <f t="shared" si="21"/>
        <v>0.5355947468413476</v>
      </c>
      <c r="BE28" s="3">
        <f t="shared" si="22"/>
        <v>0</v>
      </c>
      <c r="BF28" s="3">
        <f t="shared" si="23"/>
        <v>0.5355947468413547</v>
      </c>
    </row>
    <row r="29" spans="1:58" ht="12">
      <c r="A29">
        <f t="shared" si="3"/>
        <v>23</v>
      </c>
      <c r="B29" s="7">
        <v>1</v>
      </c>
      <c r="C29" s="11">
        <f t="shared" si="0"/>
        <v>0.16982436524617445</v>
      </c>
      <c r="D29" s="2">
        <f t="shared" si="1"/>
        <v>0.8301756347538256</v>
      </c>
      <c r="E29">
        <f t="shared" si="4"/>
        <v>0.16982436524617445</v>
      </c>
      <c r="F29">
        <f t="shared" si="5"/>
        <v>0.8301756347538256</v>
      </c>
      <c r="H29">
        <f t="shared" si="6"/>
        <v>22</v>
      </c>
      <c r="I29">
        <f t="shared" si="7"/>
        <v>23</v>
      </c>
      <c r="J29" s="12">
        <f>SUM(E$6:E28)</f>
        <v>2.997655449526205</v>
      </c>
      <c r="K29" s="12">
        <f>SUM(F$6:F28)</f>
        <v>20.002344550473794</v>
      </c>
      <c r="L29" s="12">
        <f>SUM($B29:$B$106)*C$109</f>
        <v>7.800000000000001</v>
      </c>
      <c r="M29" s="12">
        <f>SUM($B29:$B$106)*D$109</f>
        <v>70.2</v>
      </c>
      <c r="N29" s="2">
        <f t="shared" si="8"/>
        <v>0.2776209579513616</v>
      </c>
      <c r="O29" s="2">
        <f t="shared" si="2"/>
        <v>0.7223790420486385</v>
      </c>
      <c r="Q29" s="3">
        <f>C29*Rewards!$C$21+D29*Rewards!$D$21</f>
        <v>1</v>
      </c>
      <c r="R29" s="3">
        <f>C29*Rewards!$C$22+D29*Rewards!$D$22</f>
        <v>-0.22416816212495028</v>
      </c>
      <c r="S29" s="3">
        <f>C$109*Rewards!$E$21+D$109*Rewards!$F$21</f>
        <v>0</v>
      </c>
      <c r="T29" s="3">
        <f>C$109*Rewards!$E$22+D$109*Rewards!$F$22</f>
        <v>-0.022000000000000006</v>
      </c>
      <c r="U29" s="6">
        <f t="shared" si="9"/>
        <v>4.946377260836694</v>
      </c>
      <c r="W29" s="3">
        <f>J29*(Rewards!C$21+$U29*Rewards!C$22)</f>
        <v>-16.574690422268493</v>
      </c>
      <c r="X29" s="3">
        <f>K29*(Rewards!D$21+$U29*Rewards!D$22)</f>
        <v>20.002344550473794</v>
      </c>
      <c r="Y29" s="3">
        <f>L29*(Rewards!E$21+$U29*Rewards!E$22)</f>
        <v>-8.487983379595768</v>
      </c>
      <c r="Z29" s="3">
        <f>M29*(Rewards!F$21+$U29*Rewards!F$22)</f>
        <v>0</v>
      </c>
      <c r="AA29" s="3">
        <f t="shared" si="10"/>
        <v>-5.060329251390467</v>
      </c>
      <c r="AC29" s="3">
        <f>J29*(Rewards!C$37+$U29*Rewards!C$38)</f>
        <v>13.048230581196465</v>
      </c>
      <c r="AD29" s="3">
        <f>K29*(Rewards!D$37+$U29*Rewards!D$38)</f>
        <v>0</v>
      </c>
      <c r="AE29" s="3">
        <f>L29*(Rewards!E$37+$U29*Rewards!E$38)</f>
        <v>0.09201662040423476</v>
      </c>
      <c r="AF29" s="3">
        <f>M29*(Rewards!F$37+$U29*Rewards!F$38)</f>
        <v>77.22000000000001</v>
      </c>
      <c r="AG29" s="3">
        <f t="shared" si="11"/>
        <v>90.36024720160071</v>
      </c>
      <c r="AH29" s="3"/>
      <c r="AI29" s="6">
        <f t="shared" si="12"/>
        <v>4.946377260836694</v>
      </c>
      <c r="AJ29" s="3">
        <f t="shared" si="13"/>
        <v>85.29991795021024</v>
      </c>
      <c r="AL29" s="3">
        <f>J29*(Rewards!C$25+$U29*Rewards!C$26)</f>
        <v>-6.524115290598233</v>
      </c>
      <c r="AM29" s="3">
        <f>K29*(Rewards!D$25+$U29*Rewards!D$26)</f>
        <v>0</v>
      </c>
      <c r="AN29" s="3">
        <f>L29*(Rewards!E$25+$U29*Rewards!E$26)</f>
        <v>0</v>
      </c>
      <c r="AO29" s="3">
        <f>M29*(Rewards!F$25+$U29*Rewards!F$26)</f>
        <v>0</v>
      </c>
      <c r="AP29" s="3">
        <f t="shared" si="14"/>
        <v>-6.524115290598233</v>
      </c>
      <c r="AR29" s="3">
        <f>J29*(Rewards!C$41+$U29*Rewards!C$42)</f>
        <v>3.2974209944788258</v>
      </c>
      <c r="AS29" s="3">
        <f>K29*(Rewards!D$41+$U29*Rewards!D$42)</f>
        <v>22.002579005521174</v>
      </c>
      <c r="AT29" s="3">
        <f>L29*(Rewards!E$41+$U29*Rewards!E$42)</f>
        <v>-8.395966759191536</v>
      </c>
      <c r="AU29" s="3">
        <f>M29*(Rewards!F$41+$U29*Rewards!F$42)</f>
        <v>77.22000000000001</v>
      </c>
      <c r="AV29" s="3">
        <f t="shared" si="15"/>
        <v>94.12403324080847</v>
      </c>
      <c r="AX29" s="6">
        <f t="shared" si="16"/>
        <v>4.946377260836694</v>
      </c>
      <c r="AY29" s="3">
        <f t="shared" si="17"/>
        <v>-6.524115290598233</v>
      </c>
      <c r="AZ29" s="3">
        <f t="shared" si="18"/>
        <v>90.36024720160071</v>
      </c>
      <c r="BA29" s="3">
        <f t="shared" si="19"/>
        <v>83.83613191100248</v>
      </c>
      <c r="BC29" s="6">
        <f t="shared" si="20"/>
        <v>4.946377260836694</v>
      </c>
      <c r="BD29" s="3">
        <f t="shared" si="21"/>
        <v>1.4637860392077657</v>
      </c>
      <c r="BE29" s="3">
        <f t="shared" si="22"/>
        <v>0</v>
      </c>
      <c r="BF29" s="3">
        <f t="shared" si="23"/>
        <v>1.4637860392077613</v>
      </c>
    </row>
    <row r="30" spans="1:58" ht="12">
      <c r="A30">
        <f t="shared" si="3"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 </c>
      <c r="E30">
        <f t="shared" si="4"/>
        <v>0.17378008287493757</v>
      </c>
      <c r="F30">
        <f t="shared" si="5"/>
        <v>0.8262199171250624</v>
      </c>
      <c r="H30">
        <f t="shared" si="6"/>
        <v>23</v>
      </c>
      <c r="I30">
        <f t="shared" si="7"/>
        <v>24</v>
      </c>
      <c r="J30" s="12">
        <f>SUM(E$6:E29)</f>
        <v>3.1674798147723795</v>
      </c>
      <c r="K30" s="12">
        <f>SUM(F$6:F29)</f>
        <v>20.83252018522762</v>
      </c>
      <c r="L30" s="12">
        <f>SUM($B30:$B$106)*C$109</f>
        <v>7.7</v>
      </c>
      <c r="M30" s="12">
        <f>SUM($B30:$B$106)*D$109</f>
        <v>69.3</v>
      </c>
      <c r="N30" s="2">
        <f t="shared" si="8"/>
        <v>0.29146406239161</v>
      </c>
      <c r="O30" s="2">
        <f t="shared" si="2"/>
        <v>0.70853593760839</v>
      </c>
      <c r="Q30" s="3">
        <f>C30*Rewards!$C$21+D30*Rewards!$D$21</f>
        <v>1</v>
      </c>
      <c r="R30" s="3">
        <f>C30*Rewards!$C$22+D30*Rewards!$D$22</f>
        <v>-0.2293897093949176</v>
      </c>
      <c r="S30" s="3">
        <f>C$109*Rewards!$E$21+D$109*Rewards!$F$21</f>
        <v>0</v>
      </c>
      <c r="T30" s="3">
        <f>C$109*Rewards!$E$22+D$109*Rewards!$F$22</f>
        <v>-0.022000000000000006</v>
      </c>
      <c r="U30" s="6">
        <f t="shared" si="9"/>
        <v>4.821840017605553</v>
      </c>
      <c r="W30" s="3">
        <f>J30*(Rewards!C$21+$U30*Rewards!C$22)</f>
        <v>-16.992987007319638</v>
      </c>
      <c r="X30" s="3">
        <f>K30*(Rewards!D$21+$U30*Rewards!D$22)</f>
        <v>20.83252018522762</v>
      </c>
      <c r="Y30" s="3">
        <f>L30*(Rewards!E$21+$U30*Rewards!E$22)</f>
        <v>-8.168196989823809</v>
      </c>
      <c r="Z30" s="3">
        <f>M30*(Rewards!F$21+$U30*Rewards!F$22)</f>
        <v>0</v>
      </c>
      <c r="AA30" s="3">
        <f t="shared" si="10"/>
        <v>-4.328663811915828</v>
      </c>
      <c r="AC30" s="3">
        <f>J30*(Rewards!C$37+$U30*Rewards!C$38)</f>
        <v>13.440311214728013</v>
      </c>
      <c r="AD30" s="3">
        <f>K30*(Rewards!D$37+$U30*Rewards!D$38)</f>
        <v>0</v>
      </c>
      <c r="AE30" s="3">
        <f>L30*(Rewards!E$37+$U30*Rewards!E$38)</f>
        <v>0.3018030101761942</v>
      </c>
      <c r="AF30" s="3">
        <f>M30*(Rewards!F$37+$U30*Rewards!F$38)</f>
        <v>76.23</v>
      </c>
      <c r="AG30" s="3">
        <f t="shared" si="11"/>
        <v>89.9721142249042</v>
      </c>
      <c r="AH30" s="3"/>
      <c r="AI30" s="6">
        <f t="shared" si="12"/>
        <v>4.821840017605553</v>
      </c>
      <c r="AJ30" s="3">
        <f t="shared" si="13"/>
        <v>85.64345041298837</v>
      </c>
      <c r="AL30" s="3">
        <f>J30*(Rewards!C$25+$U30*Rewards!C$26)</f>
        <v>-6.720155607364006</v>
      </c>
      <c r="AM30" s="3">
        <f>K30*(Rewards!D$25+$U30*Rewards!D$26)</f>
        <v>0</v>
      </c>
      <c r="AN30" s="3">
        <f>L30*(Rewards!E$25+$U30*Rewards!E$26)</f>
        <v>0</v>
      </c>
      <c r="AO30" s="3">
        <f>M30*(Rewards!F$25+$U30*Rewards!F$26)</f>
        <v>0</v>
      </c>
      <c r="AP30" s="3">
        <f t="shared" si="14"/>
        <v>-6.720155607364006</v>
      </c>
      <c r="AR30" s="3">
        <f>J30*(Rewards!C$41+$U30*Rewards!C$42)</f>
        <v>3.4842277962496175</v>
      </c>
      <c r="AS30" s="3">
        <f>K30*(Rewards!D$41+$U30*Rewards!D$42)</f>
        <v>22.915772203750382</v>
      </c>
      <c r="AT30" s="3">
        <f>L30*(Rewards!E$41+$U30*Rewards!E$42)</f>
        <v>-7.866393979647616</v>
      </c>
      <c r="AU30" s="3">
        <f>M30*(Rewards!F$41+$U30*Rewards!F$42)</f>
        <v>76.23</v>
      </c>
      <c r="AV30" s="3">
        <f t="shared" si="15"/>
        <v>94.76360602035238</v>
      </c>
      <c r="AX30" s="6">
        <f t="shared" si="16"/>
        <v>4.821840017605553</v>
      </c>
      <c r="AY30" s="3">
        <f t="shared" si="17"/>
        <v>-6.720155607364006</v>
      </c>
      <c r="AZ30" s="3">
        <f t="shared" si="18"/>
        <v>89.9721142249042</v>
      </c>
      <c r="BA30" s="3">
        <f t="shared" si="19"/>
        <v>83.2519586175402</v>
      </c>
      <c r="BC30" s="6">
        <f t="shared" si="20"/>
        <v>4.821840017605553</v>
      </c>
      <c r="BD30" s="3">
        <f t="shared" si="21"/>
        <v>2.3914917954481787</v>
      </c>
      <c r="BE30" s="3">
        <f t="shared" si="22"/>
        <v>0</v>
      </c>
      <c r="BF30" s="3">
        <f t="shared" si="23"/>
        <v>2.391491795448175</v>
      </c>
    </row>
    <row r="31" spans="1:58" ht="12">
      <c r="A31">
        <f t="shared" si="3"/>
        <v>25</v>
      </c>
      <c r="B31" s="7">
        <v>1</v>
      </c>
      <c r="C31" s="11">
        <f t="shared" si="0"/>
        <v>0.1778279410038923</v>
      </c>
      <c r="D31" s="2">
        <f t="shared" si="1"/>
        <v>0.8221720589961077</v>
      </c>
      <c r="E31">
        <f t="shared" si="4"/>
        <v>0.1778279410038923</v>
      </c>
      <c r="F31">
        <f t="shared" si="5"/>
        <v>0.8221720589961077</v>
      </c>
      <c r="H31">
        <f t="shared" si="6"/>
        <v>24</v>
      </c>
      <c r="I31">
        <f t="shared" si="7"/>
        <v>25</v>
      </c>
      <c r="J31" s="12">
        <f>SUM(E$6:E30)</f>
        <v>3.341259897647317</v>
      </c>
      <c r="K31" s="12">
        <f>SUM(F$6:F30)</f>
        <v>21.65874010235268</v>
      </c>
      <c r="L31" s="12">
        <f>SUM($B31:$B$106)*C$109</f>
        <v>7.6000000000000005</v>
      </c>
      <c r="M31" s="12">
        <f>SUM($B31:$B$106)*D$109</f>
        <v>68.4</v>
      </c>
      <c r="N31" s="2">
        <f t="shared" si="8"/>
        <v>0.30538164058837347</v>
      </c>
      <c r="O31" s="2">
        <f t="shared" si="2"/>
        <v>0.6946183594116265</v>
      </c>
      <c r="Q31" s="3">
        <f>C31*Rewards!$C$21+D31*Rewards!$D$21</f>
        <v>1</v>
      </c>
      <c r="R31" s="3">
        <f>C31*Rewards!$C$22+D31*Rewards!$D$22</f>
        <v>-0.23473288212513785</v>
      </c>
      <c r="S31" s="3">
        <f>C$109*Rewards!$E$21+D$109*Rewards!$F$21</f>
        <v>0</v>
      </c>
      <c r="T31" s="3">
        <f>C$109*Rewards!$E$22+D$109*Rewards!$F$22</f>
        <v>-0.022000000000000006</v>
      </c>
      <c r="U31" s="6">
        <f t="shared" si="9"/>
        <v>4.700730747453328</v>
      </c>
      <c r="W31" s="3">
        <f>J31*(Rewards!C$21+$U31*Rewards!C$22)</f>
        <v>-17.391139442009308</v>
      </c>
      <c r="X31" s="3">
        <f>K31*(Rewards!D$21+$U31*Rewards!D$22)</f>
        <v>21.65874010235268</v>
      </c>
      <c r="Y31" s="3">
        <f>L31*(Rewards!E$21+$U31*Rewards!E$22)</f>
        <v>-7.859621809741965</v>
      </c>
      <c r="Z31" s="3">
        <f>M31*(Rewards!F$21+$U31*Rewards!F$22)</f>
        <v>0</v>
      </c>
      <c r="AA31" s="3">
        <f t="shared" si="10"/>
        <v>-3.592021149398592</v>
      </c>
      <c r="AC31" s="3">
        <f>J31*(Rewards!C$37+$U31*Rewards!C$38)</f>
        <v>13.821599559771082</v>
      </c>
      <c r="AD31" s="3">
        <f>K31*(Rewards!D$37+$U31*Rewards!D$38)</f>
        <v>0</v>
      </c>
      <c r="AE31" s="3">
        <f>L31*(Rewards!E$37+$U31*Rewards!E$38)</f>
        <v>0.5003781902580381</v>
      </c>
      <c r="AF31" s="3">
        <f>M31*(Rewards!F$37+$U31*Rewards!F$38)</f>
        <v>75.24000000000001</v>
      </c>
      <c r="AG31" s="3">
        <f t="shared" si="11"/>
        <v>89.56197775002913</v>
      </c>
      <c r="AH31" s="3"/>
      <c r="AI31" s="6">
        <f t="shared" si="12"/>
        <v>4.700730747453328</v>
      </c>
      <c r="AJ31" s="3">
        <f t="shared" si="13"/>
        <v>85.96995660063054</v>
      </c>
      <c r="AL31" s="3">
        <f>J31*(Rewards!C$25+$U31*Rewards!C$26)</f>
        <v>-6.910799779885541</v>
      </c>
      <c r="AM31" s="3">
        <f>K31*(Rewards!D$25+$U31*Rewards!D$26)</f>
        <v>0</v>
      </c>
      <c r="AN31" s="3">
        <f>L31*(Rewards!E$25+$U31*Rewards!E$26)</f>
        <v>0</v>
      </c>
      <c r="AO31" s="3">
        <f>M31*(Rewards!F$25+$U31*Rewards!F$26)</f>
        <v>0</v>
      </c>
      <c r="AP31" s="3">
        <f t="shared" si="14"/>
        <v>-6.910799779885541</v>
      </c>
      <c r="AR31" s="3">
        <f>J31*(Rewards!C$41+$U31*Rewards!C$42)</f>
        <v>3.675385887412049</v>
      </c>
      <c r="AS31" s="3">
        <f>K31*(Rewards!D$41+$U31*Rewards!D$42)</f>
        <v>23.824614112587952</v>
      </c>
      <c r="AT31" s="3">
        <f>L31*(Rewards!E$41+$U31*Rewards!E$42)</f>
        <v>-7.359243619483928</v>
      </c>
      <c r="AU31" s="3">
        <f>M31*(Rewards!F$41+$U31*Rewards!F$42)</f>
        <v>75.24000000000001</v>
      </c>
      <c r="AV31" s="3">
        <f t="shared" si="15"/>
        <v>95.38075638051609</v>
      </c>
      <c r="AX31" s="6">
        <f t="shared" si="16"/>
        <v>4.700730747453328</v>
      </c>
      <c r="AY31" s="3">
        <f t="shared" si="17"/>
        <v>-6.910799779885541</v>
      </c>
      <c r="AZ31" s="3">
        <f t="shared" si="18"/>
        <v>89.56197775002913</v>
      </c>
      <c r="BA31" s="3">
        <f t="shared" si="19"/>
        <v>82.65117797014359</v>
      </c>
      <c r="BC31" s="6">
        <f t="shared" si="20"/>
        <v>4.700730747453328</v>
      </c>
      <c r="BD31" s="3">
        <f t="shared" si="21"/>
        <v>3.318778630486949</v>
      </c>
      <c r="BE31" s="3">
        <f t="shared" si="22"/>
        <v>0</v>
      </c>
      <c r="BF31" s="3">
        <f t="shared" si="23"/>
        <v>3.318778630486946</v>
      </c>
    </row>
    <row r="32" spans="1:58" ht="12">
      <c r="A32">
        <f t="shared" si="3"/>
        <v>26</v>
      </c>
      <c r="B32" s="7">
        <v>1</v>
      </c>
      <c r="C32" s="11">
        <f t="shared" si="0"/>
        <v>0.1819700858609984</v>
      </c>
      <c r="D32" s="2">
        <f t="shared" si="1"/>
        <v>0.8180299141390016</v>
      </c>
      <c r="E32">
        <f t="shared" si="4"/>
        <v>0.1819700858609984</v>
      </c>
      <c r="F32">
        <f t="shared" si="5"/>
        <v>0.8180299141390016</v>
      </c>
      <c r="H32">
        <f t="shared" si="6"/>
        <v>25</v>
      </c>
      <c r="I32">
        <f t="shared" si="7"/>
        <v>26</v>
      </c>
      <c r="J32" s="12">
        <f>SUM(E$6:E31)</f>
        <v>3.519087838651209</v>
      </c>
      <c r="K32" s="12">
        <f>SUM(F$6:F31)</f>
        <v>22.48091216134879</v>
      </c>
      <c r="L32" s="12">
        <f>SUM($B32:$B$106)*C$109</f>
        <v>7.5</v>
      </c>
      <c r="M32" s="12">
        <f>SUM($B32:$B$106)*D$109</f>
        <v>67.5</v>
      </c>
      <c r="N32" s="2">
        <f t="shared" si="8"/>
        <v>0.3193628991963787</v>
      </c>
      <c r="O32" s="2">
        <f t="shared" si="2"/>
        <v>0.6806371008036213</v>
      </c>
      <c r="Q32" s="3">
        <f>C32*Rewards!$C$21+D32*Rewards!$D$21</f>
        <v>1</v>
      </c>
      <c r="R32" s="3">
        <f>C32*Rewards!$C$22+D32*Rewards!$D$22</f>
        <v>-0.24020051333651787</v>
      </c>
      <c r="S32" s="3">
        <f>C$109*Rewards!$E$21+D$109*Rewards!$F$21</f>
        <v>0</v>
      </c>
      <c r="T32" s="3">
        <f>C$109*Rewards!$E$22+D$109*Rewards!$F$22</f>
        <v>-0.022000000000000006</v>
      </c>
      <c r="U32" s="6">
        <f t="shared" si="9"/>
        <v>4.582940638905641</v>
      </c>
      <c r="W32" s="3">
        <f>J32*(Rewards!C$21+$U32*Rewards!C$22)</f>
        <v>-17.769569442624675</v>
      </c>
      <c r="X32" s="3">
        <f>K32*(Rewards!D$21+$U32*Rewards!D$22)</f>
        <v>22.48091216134879</v>
      </c>
      <c r="Y32" s="3">
        <f>L32*(Rewards!E$21+$U32*Rewards!E$22)</f>
        <v>-7.561852054194309</v>
      </c>
      <c r="Z32" s="3">
        <f>M32*(Rewards!F$21+$U32*Rewards!F$22)</f>
        <v>0</v>
      </c>
      <c r="AA32" s="3">
        <f t="shared" si="10"/>
        <v>-2.8505093354701936</v>
      </c>
      <c r="AC32" s="3">
        <f>J32*(Rewards!C$37+$U32*Rewards!C$38)</f>
        <v>14.192438187517256</v>
      </c>
      <c r="AD32" s="3">
        <f>K32*(Rewards!D$37+$U32*Rewards!D$38)</f>
        <v>0</v>
      </c>
      <c r="AE32" s="3">
        <f>L32*(Rewards!E$37+$U32*Rewards!E$38)</f>
        <v>0.6881479458056938</v>
      </c>
      <c r="AF32" s="3">
        <f>M32*(Rewards!F$37+$U32*Rewards!F$38)</f>
        <v>74.25</v>
      </c>
      <c r="AG32" s="3">
        <f t="shared" si="11"/>
        <v>89.13058613332295</v>
      </c>
      <c r="AH32" s="3"/>
      <c r="AI32" s="6">
        <f t="shared" si="12"/>
        <v>4.582940638905641</v>
      </c>
      <c r="AJ32" s="3">
        <f t="shared" si="13"/>
        <v>86.28007679785276</v>
      </c>
      <c r="AL32" s="3">
        <f>J32*(Rewards!C$25+$U32*Rewards!C$26)</f>
        <v>-7.096219093758628</v>
      </c>
      <c r="AM32" s="3">
        <f>K32*(Rewards!D$25+$U32*Rewards!D$26)</f>
        <v>0</v>
      </c>
      <c r="AN32" s="3">
        <f>L32*(Rewards!E$25+$U32*Rewards!E$26)</f>
        <v>0</v>
      </c>
      <c r="AO32" s="3">
        <f>M32*(Rewards!F$25+$U32*Rewards!F$26)</f>
        <v>0</v>
      </c>
      <c r="AP32" s="3">
        <f t="shared" si="14"/>
        <v>-7.096219093758628</v>
      </c>
      <c r="AR32" s="3">
        <f>J32*(Rewards!C$41+$U32*Rewards!C$42)</f>
        <v>3.8709966225163304</v>
      </c>
      <c r="AS32" s="3">
        <f>K32*(Rewards!D$41+$U32*Rewards!D$42)</f>
        <v>24.72900337748367</v>
      </c>
      <c r="AT32" s="3">
        <f>L32*(Rewards!E$41+$U32*Rewards!E$42)</f>
        <v>-6.873704108388616</v>
      </c>
      <c r="AU32" s="3">
        <f>M32*(Rewards!F$41+$U32*Rewards!F$42)</f>
        <v>74.25</v>
      </c>
      <c r="AV32" s="3">
        <f t="shared" si="15"/>
        <v>95.97629589161139</v>
      </c>
      <c r="AX32" s="6">
        <f t="shared" si="16"/>
        <v>4.582940638905641</v>
      </c>
      <c r="AY32" s="3">
        <f t="shared" si="17"/>
        <v>-7.096219093758628</v>
      </c>
      <c r="AZ32" s="3">
        <f t="shared" si="18"/>
        <v>89.13058613332295</v>
      </c>
      <c r="BA32" s="3">
        <f t="shared" si="19"/>
        <v>82.03436703956432</v>
      </c>
      <c r="BC32" s="6">
        <f t="shared" si="20"/>
        <v>4.582940638905641</v>
      </c>
      <c r="BD32" s="3">
        <f t="shared" si="21"/>
        <v>4.245709758288434</v>
      </c>
      <c r="BE32" s="3">
        <f t="shared" si="22"/>
        <v>0</v>
      </c>
      <c r="BF32" s="3">
        <f t="shared" si="23"/>
        <v>4.2457097582884415</v>
      </c>
    </row>
    <row r="33" spans="1:58" ht="12">
      <c r="A33">
        <f t="shared" si="3"/>
        <v>27</v>
      </c>
      <c r="B33" s="7">
        <v>1</v>
      </c>
      <c r="C33" s="11">
        <f t="shared" si="0"/>
        <v>0.1862087136662868</v>
      </c>
      <c r="D33" s="2">
        <f t="shared" si="1"/>
        <v>0.8137912863337132</v>
      </c>
      <c r="E33">
        <f t="shared" si="4"/>
        <v>0.1862087136662868</v>
      </c>
      <c r="F33">
        <f t="shared" si="5"/>
        <v>0.8137912863337132</v>
      </c>
      <c r="H33">
        <f t="shared" si="6"/>
        <v>26</v>
      </c>
      <c r="I33">
        <f t="shared" si="7"/>
        <v>27</v>
      </c>
      <c r="J33" s="12">
        <f>SUM(E$6:E32)</f>
        <v>3.7010579245122077</v>
      </c>
      <c r="K33" s="12">
        <f>SUM(F$6:F32)</f>
        <v>23.29894207548779</v>
      </c>
      <c r="L33" s="12">
        <f>SUM($B33:$B$106)*C$109</f>
        <v>7.4</v>
      </c>
      <c r="M33" s="12">
        <f>SUM($B33:$B$106)*D$109</f>
        <v>66.60000000000001</v>
      </c>
      <c r="N33" s="2">
        <f t="shared" si="8"/>
        <v>0.333396866287844</v>
      </c>
      <c r="O33" s="2">
        <f t="shared" si="2"/>
        <v>0.6666031337121561</v>
      </c>
      <c r="Q33" s="3">
        <f>C33*Rewards!$C$21+D33*Rewards!$D$21</f>
        <v>1</v>
      </c>
      <c r="R33" s="3">
        <f>C33*Rewards!$C$22+D33*Rewards!$D$22</f>
        <v>-0.2457955020394986</v>
      </c>
      <c r="S33" s="3">
        <f>C$109*Rewards!$E$21+D$109*Rewards!$F$21</f>
        <v>0</v>
      </c>
      <c r="T33" s="3">
        <f>C$109*Rewards!$E$22+D$109*Rewards!$F$22</f>
        <v>-0.022000000000000006</v>
      </c>
      <c r="U33" s="6">
        <f t="shared" si="9"/>
        <v>4.468365051517013</v>
      </c>
      <c r="W33" s="3">
        <f>J33*(Rewards!C$21+$U33*Rewards!C$22)</f>
        <v>-18.128676881747978</v>
      </c>
      <c r="X33" s="3">
        <f>K33*(Rewards!D$21+$U33*Rewards!D$22)</f>
        <v>23.29894207548779</v>
      </c>
      <c r="Y33" s="3">
        <f>L33*(Rewards!E$21+$U33*Rewards!E$22)</f>
        <v>-7.274498303869699</v>
      </c>
      <c r="Z33" s="3">
        <f>M33*(Rewards!F$21+$U33*Rewards!F$22)</f>
        <v>0</v>
      </c>
      <c r="AA33" s="3">
        <f t="shared" si="10"/>
        <v>-2.1042331101298863</v>
      </c>
      <c r="AC33" s="3">
        <f>J33*(Rewards!C$37+$U33*Rewards!C$38)</f>
        <v>14.55315653750679</v>
      </c>
      <c r="AD33" s="3">
        <f>K33*(Rewards!D$37+$U33*Rewards!D$38)</f>
        <v>0</v>
      </c>
      <c r="AE33" s="3">
        <f>L33*(Rewards!E$37+$U33*Rewards!E$38)</f>
        <v>0.8655016961303039</v>
      </c>
      <c r="AF33" s="3">
        <f>M33*(Rewards!F$37+$U33*Rewards!F$38)</f>
        <v>73.26000000000002</v>
      </c>
      <c r="AG33" s="3">
        <f t="shared" si="11"/>
        <v>88.67865823363711</v>
      </c>
      <c r="AH33" s="3"/>
      <c r="AI33" s="6">
        <f t="shared" si="12"/>
        <v>4.468365051517013</v>
      </c>
      <c r="AJ33" s="3">
        <f t="shared" si="13"/>
        <v>86.57442512350723</v>
      </c>
      <c r="AL33" s="3">
        <f>J33*(Rewards!C$25+$U33*Rewards!C$26)</f>
        <v>-7.276578268753395</v>
      </c>
      <c r="AM33" s="3">
        <f>K33*(Rewards!D$25+$U33*Rewards!D$26)</f>
        <v>0</v>
      </c>
      <c r="AN33" s="3">
        <f>L33*(Rewards!E$25+$U33*Rewards!E$26)</f>
        <v>0</v>
      </c>
      <c r="AO33" s="3">
        <f>M33*(Rewards!F$25+$U33*Rewards!F$26)</f>
        <v>0</v>
      </c>
      <c r="AP33" s="3">
        <f t="shared" si="14"/>
        <v>-7.276578268753395</v>
      </c>
      <c r="AR33" s="3">
        <f>J33*(Rewards!C$41+$U33*Rewards!C$42)</f>
        <v>4.0711637169634285</v>
      </c>
      <c r="AS33" s="3">
        <f>K33*(Rewards!D$41+$U33*Rewards!D$42)</f>
        <v>25.62883628303657</v>
      </c>
      <c r="AT33" s="3">
        <f>L33*(Rewards!E$41+$U33*Rewards!E$42)</f>
        <v>-6.408996607739397</v>
      </c>
      <c r="AU33" s="3">
        <f>M33*(Rewards!F$41+$U33*Rewards!F$42)</f>
        <v>73.26000000000002</v>
      </c>
      <c r="AV33" s="3">
        <f t="shared" si="15"/>
        <v>96.55100339226063</v>
      </c>
      <c r="AX33" s="6">
        <f t="shared" si="16"/>
        <v>4.468365051517013</v>
      </c>
      <c r="AY33" s="3">
        <f t="shared" si="17"/>
        <v>-7.276578268753395</v>
      </c>
      <c r="AZ33" s="3">
        <f t="shared" si="18"/>
        <v>88.67865823363711</v>
      </c>
      <c r="BA33" s="3">
        <f t="shared" si="19"/>
        <v>81.40207996488371</v>
      </c>
      <c r="BC33" s="6">
        <f t="shared" si="20"/>
        <v>4.468365051517013</v>
      </c>
      <c r="BD33" s="3">
        <f t="shared" si="21"/>
        <v>5.172345158623509</v>
      </c>
      <c r="BE33" s="3">
        <f t="shared" si="22"/>
        <v>0</v>
      </c>
      <c r="BF33" s="3">
        <f t="shared" si="23"/>
        <v>5.172345158623514</v>
      </c>
    </row>
    <row r="34" spans="1:58" ht="12">
      <c r="A34">
        <f t="shared" si="3"/>
        <v>28</v>
      </c>
      <c r="B34" s="7">
        <v>1</v>
      </c>
      <c r="C34" s="11">
        <f t="shared" si="0"/>
        <v>0.19054607179632477</v>
      </c>
      <c r="D34" s="2">
        <f t="shared" si="1"/>
        <v>0.8094539282036752</v>
      </c>
      <c r="E34">
        <f t="shared" si="4"/>
        <v>0.19054607179632477</v>
      </c>
      <c r="F34">
        <f t="shared" si="5"/>
        <v>0.8094539282036752</v>
      </c>
      <c r="H34">
        <f t="shared" si="6"/>
        <v>27</v>
      </c>
      <c r="I34">
        <f t="shared" si="7"/>
        <v>28</v>
      </c>
      <c r="J34" s="12">
        <f>SUM(E$6:E33)</f>
        <v>3.8872666381784944</v>
      </c>
      <c r="K34" s="12">
        <f>SUM(F$6:F33)</f>
        <v>24.112733361821505</v>
      </c>
      <c r="L34" s="12">
        <f>SUM($B34:$B$106)*C$109</f>
        <v>7.300000000000001</v>
      </c>
      <c r="M34" s="12">
        <f>SUM($B34:$B$106)*D$109</f>
        <v>65.7</v>
      </c>
      <c r="N34" s="2">
        <f t="shared" si="8"/>
        <v>0.3474724223442141</v>
      </c>
      <c r="O34" s="2">
        <f t="shared" si="2"/>
        <v>0.652527577655786</v>
      </c>
      <c r="Q34" s="3">
        <f>C34*Rewards!$C$21+D34*Rewards!$D$21</f>
        <v>1</v>
      </c>
      <c r="R34" s="3">
        <f>C34*Rewards!$C$22+D34*Rewards!$D$22</f>
        <v>-0.2515208147711487</v>
      </c>
      <c r="S34" s="3">
        <f>C$109*Rewards!$E$21+D$109*Rewards!$F$21</f>
        <v>0</v>
      </c>
      <c r="T34" s="3">
        <f>C$109*Rewards!$E$22+D$109*Rewards!$F$22</f>
        <v>-0.022000000000000006</v>
      </c>
      <c r="U34" s="6">
        <f t="shared" si="9"/>
        <v>4.356903320498767</v>
      </c>
      <c r="W34" s="3">
        <f>J34*(Rewards!C$21+$U34*Rewards!C$22)</f>
        <v>-18.468840660899534</v>
      </c>
      <c r="X34" s="3">
        <f>K34*(Rewards!D$21+$U34*Rewards!D$22)</f>
        <v>24.112733361821505</v>
      </c>
      <c r="Y34" s="3">
        <f>L34*(Rewards!E$21+$U34*Rewards!E$22)</f>
        <v>-6.997186732721022</v>
      </c>
      <c r="Z34" s="3">
        <f>M34*(Rewards!F$21+$U34*Rewards!F$22)</f>
        <v>0</v>
      </c>
      <c r="AA34" s="3">
        <f t="shared" si="10"/>
        <v>-1.3532940317990514</v>
      </c>
      <c r="AC34" s="3">
        <f>J34*(Rewards!C$37+$U34*Rewards!C$38)</f>
        <v>14.904071532718689</v>
      </c>
      <c r="AD34" s="3">
        <f>K34*(Rewards!D$37+$U34*Rewards!D$38)</f>
        <v>0</v>
      </c>
      <c r="AE34" s="3">
        <f>L34*(Rewards!E$37+$U34*Rewards!E$38)</f>
        <v>1.0328132672789814</v>
      </c>
      <c r="AF34" s="3">
        <f>M34*(Rewards!F$37+$U34*Rewards!F$38)</f>
        <v>72.27000000000001</v>
      </c>
      <c r="AG34" s="3">
        <f t="shared" si="11"/>
        <v>88.20688479999768</v>
      </c>
      <c r="AH34" s="3"/>
      <c r="AI34" s="6">
        <f t="shared" si="12"/>
        <v>4.356903320498767</v>
      </c>
      <c r="AJ34" s="3">
        <f t="shared" si="13"/>
        <v>86.85359076819863</v>
      </c>
      <c r="AL34" s="3">
        <f>J34*(Rewards!C$25+$U34*Rewards!C$26)</f>
        <v>-7.452035766359344</v>
      </c>
      <c r="AM34" s="3">
        <f>K34*(Rewards!D$25+$U34*Rewards!D$26)</f>
        <v>0</v>
      </c>
      <c r="AN34" s="3">
        <f>L34*(Rewards!E$25+$U34*Rewards!E$26)</f>
        <v>0</v>
      </c>
      <c r="AO34" s="3">
        <f>M34*(Rewards!F$25+$U34*Rewards!F$26)</f>
        <v>0</v>
      </c>
      <c r="AP34" s="3">
        <f t="shared" si="14"/>
        <v>-7.452035766359344</v>
      </c>
      <c r="AR34" s="3">
        <f>J34*(Rewards!C$41+$U34*Rewards!C$42)</f>
        <v>4.275993301996344</v>
      </c>
      <c r="AS34" s="3">
        <f>K34*(Rewards!D$41+$U34*Rewards!D$42)</f>
        <v>26.524006698003657</v>
      </c>
      <c r="AT34" s="3">
        <f>L34*(Rewards!E$41+$U34*Rewards!E$42)</f>
        <v>-5.964373465442042</v>
      </c>
      <c r="AU34" s="3">
        <f>M34*(Rewards!F$41+$U34*Rewards!F$42)</f>
        <v>72.27000000000001</v>
      </c>
      <c r="AV34" s="3">
        <f t="shared" si="15"/>
        <v>97.10562653455797</v>
      </c>
      <c r="AX34" s="6">
        <f t="shared" si="16"/>
        <v>4.356903320498767</v>
      </c>
      <c r="AY34" s="3">
        <f t="shared" si="17"/>
        <v>-7.452035766359344</v>
      </c>
      <c r="AZ34" s="3">
        <f t="shared" si="18"/>
        <v>88.20688479999768</v>
      </c>
      <c r="BA34" s="3">
        <f t="shared" si="19"/>
        <v>80.75484903363834</v>
      </c>
      <c r="BC34" s="6">
        <f t="shared" si="20"/>
        <v>4.356903320498767</v>
      </c>
      <c r="BD34" s="3">
        <f t="shared" si="21"/>
        <v>6.098741734560293</v>
      </c>
      <c r="BE34" s="3">
        <f t="shared" si="22"/>
        <v>0</v>
      </c>
      <c r="BF34" s="3">
        <f t="shared" si="23"/>
        <v>6.098741734560292</v>
      </c>
    </row>
    <row r="35" spans="1:58" ht="12">
      <c r="A35">
        <f t="shared" si="3"/>
        <v>29</v>
      </c>
      <c r="B35" s="7">
        <v>1</v>
      </c>
      <c r="C35" s="11">
        <f t="shared" si="0"/>
        <v>0.1949844599758046</v>
      </c>
      <c r="D35" s="2">
        <f t="shared" si="1"/>
        <v>0.8050155400241954</v>
      </c>
      <c r="E35">
        <f t="shared" si="4"/>
        <v>0.1949844599758046</v>
      </c>
      <c r="F35">
        <f t="shared" si="5"/>
        <v>0.8050155400241954</v>
      </c>
      <c r="H35">
        <f t="shared" si="6"/>
        <v>28</v>
      </c>
      <c r="I35">
        <f t="shared" si="7"/>
        <v>29</v>
      </c>
      <c r="J35" s="12">
        <f>SUM(E$6:E34)</f>
        <v>4.077812709974819</v>
      </c>
      <c r="K35" s="12">
        <f>SUM(F$6:F34)</f>
        <v>24.922187290025178</v>
      </c>
      <c r="L35" s="12">
        <f>SUM($B35:$B$106)*C$109</f>
        <v>7.2</v>
      </c>
      <c r="M35" s="12">
        <f>SUM($B35:$B$106)*D$109</f>
        <v>64.8</v>
      </c>
      <c r="N35" s="2">
        <f t="shared" si="8"/>
        <v>0.361578332150182</v>
      </c>
      <c r="O35" s="2">
        <f t="shared" si="2"/>
        <v>0.638421667849818</v>
      </c>
      <c r="Q35" s="3">
        <f>C35*Rewards!$C$21+D35*Rewards!$D$21</f>
        <v>1</v>
      </c>
      <c r="R35" s="3">
        <f>C35*Rewards!$C$22+D35*Rewards!$D$22</f>
        <v>-0.2573794871680621</v>
      </c>
      <c r="S35" s="3">
        <f>C$109*Rewards!$E$21+D$109*Rewards!$F$21</f>
        <v>0</v>
      </c>
      <c r="T35" s="3">
        <f>C$109*Rewards!$E$22+D$109*Rewards!$F$22</f>
        <v>-0.022000000000000006</v>
      </c>
      <c r="U35" s="6">
        <f t="shared" si="9"/>
        <v>4.2484585722883965</v>
      </c>
      <c r="W35" s="3">
        <f>J35*(Rewards!C$21+$U35*Rewards!C$22)</f>
        <v>-18.790419530345588</v>
      </c>
      <c r="X35" s="3">
        <f>K35*(Rewards!D$21+$U35*Rewards!D$22)</f>
        <v>24.922187290025178</v>
      </c>
      <c r="Y35" s="3">
        <f>L35*(Rewards!E$21+$U35*Rewards!E$22)</f>
        <v>-6.729558378504821</v>
      </c>
      <c r="Z35" s="3">
        <f>M35*(Rewards!F$21+$U35*Rewards!F$22)</f>
        <v>0</v>
      </c>
      <c r="AA35" s="3">
        <f t="shared" si="10"/>
        <v>-0.5977906188252309</v>
      </c>
      <c r="AC35" s="3">
        <f>J35*(Rewards!C$37+$U35*Rewards!C$38)</f>
        <v>15.245488160213608</v>
      </c>
      <c r="AD35" s="3">
        <f>K35*(Rewards!D$37+$U35*Rewards!D$38)</f>
        <v>0</v>
      </c>
      <c r="AE35" s="3">
        <f>L35*(Rewards!E$37+$U35*Rewards!E$38)</f>
        <v>1.1904416214951816</v>
      </c>
      <c r="AF35" s="3">
        <f>M35*(Rewards!F$37+$U35*Rewards!F$38)</f>
        <v>71.28</v>
      </c>
      <c r="AG35" s="3">
        <f t="shared" si="11"/>
        <v>87.7159297817088</v>
      </c>
      <c r="AH35" s="3"/>
      <c r="AI35" s="6">
        <f t="shared" si="12"/>
        <v>4.2484585722883965</v>
      </c>
      <c r="AJ35" s="3">
        <f t="shared" si="13"/>
        <v>87.11813916288357</v>
      </c>
      <c r="AL35" s="3">
        <f>J35*(Rewards!C$25+$U35*Rewards!C$26)</f>
        <v>-7.622744080106804</v>
      </c>
      <c r="AM35" s="3">
        <f>K35*(Rewards!D$25+$U35*Rewards!D$26)</f>
        <v>0</v>
      </c>
      <c r="AN35" s="3">
        <f>L35*(Rewards!E$25+$U35*Rewards!E$26)</f>
        <v>0</v>
      </c>
      <c r="AO35" s="3">
        <f>M35*(Rewards!F$25+$U35*Rewards!F$26)</f>
        <v>0</v>
      </c>
      <c r="AP35" s="3">
        <f t="shared" si="14"/>
        <v>-7.622744080106804</v>
      </c>
      <c r="AR35" s="3">
        <f>J35*(Rewards!C$41+$U35*Rewards!C$42)</f>
        <v>4.485593980972301</v>
      </c>
      <c r="AS35" s="3">
        <f>K35*(Rewards!D$41+$U35*Rewards!D$42)</f>
        <v>27.414406019027698</v>
      </c>
      <c r="AT35" s="3">
        <f>L35*(Rewards!E$41+$U35*Rewards!E$42)</f>
        <v>-5.539116757009641</v>
      </c>
      <c r="AU35" s="3">
        <f>M35*(Rewards!F$41+$U35*Rewards!F$42)</f>
        <v>71.28</v>
      </c>
      <c r="AV35" s="3">
        <f t="shared" si="15"/>
        <v>97.64088324299036</v>
      </c>
      <c r="AX35" s="6">
        <f t="shared" si="16"/>
        <v>4.2484585722883965</v>
      </c>
      <c r="AY35" s="3">
        <f t="shared" si="17"/>
        <v>-7.622744080106804</v>
      </c>
      <c r="AZ35" s="3">
        <f t="shared" si="18"/>
        <v>87.7159297817088</v>
      </c>
      <c r="BA35" s="3">
        <f t="shared" si="19"/>
        <v>80.093185701602</v>
      </c>
      <c r="BC35" s="6">
        <f t="shared" si="20"/>
        <v>4.2484585722883965</v>
      </c>
      <c r="BD35" s="3">
        <f t="shared" si="21"/>
        <v>7.024953461281573</v>
      </c>
      <c r="BE35" s="3">
        <f t="shared" si="22"/>
        <v>0</v>
      </c>
      <c r="BF35" s="3">
        <f t="shared" si="23"/>
        <v>7.024953461281569</v>
      </c>
    </row>
    <row r="36" spans="1:58" ht="12">
      <c r="A36">
        <f t="shared" si="3"/>
        <v>30</v>
      </c>
      <c r="B36" s="7">
        <v>1</v>
      </c>
      <c r="C36" s="11">
        <f t="shared" si="0"/>
        <v>0.199526231496888</v>
      </c>
      <c r="D36" s="2">
        <f t="shared" si="1"/>
        <v>0.800473768503112</v>
      </c>
      <c r="E36">
        <f t="shared" si="4"/>
        <v>0.199526231496888</v>
      </c>
      <c r="F36">
        <f t="shared" si="5"/>
        <v>0.800473768503112</v>
      </c>
      <c r="H36">
        <f t="shared" si="6"/>
        <v>29</v>
      </c>
      <c r="I36">
        <f t="shared" si="7"/>
        <v>30</v>
      </c>
      <c r="J36" s="12">
        <f>SUM(E$6:E35)</f>
        <v>4.272797169950624</v>
      </c>
      <c r="K36" s="12">
        <f>SUM(F$6:F35)</f>
        <v>25.727202830049375</v>
      </c>
      <c r="L36" s="12">
        <f>SUM($B36:$B$106)*C$109</f>
        <v>7.1000000000000005</v>
      </c>
      <c r="M36" s="12">
        <f>SUM($B36:$B$106)*D$109</f>
        <v>63.9</v>
      </c>
      <c r="N36" s="2">
        <f t="shared" si="8"/>
        <v>0.3757032773995366</v>
      </c>
      <c r="O36" s="2">
        <f t="shared" si="2"/>
        <v>0.6242967226004634</v>
      </c>
      <c r="Q36" s="3">
        <f>C36*Rewards!$C$21+D36*Rewards!$D$21</f>
        <v>1</v>
      </c>
      <c r="R36" s="3">
        <f>C36*Rewards!$C$22+D36*Rewards!$D$22</f>
        <v>-0.2633746255758922</v>
      </c>
      <c r="S36" s="3">
        <f>C$109*Rewards!$E$21+D$109*Rewards!$F$21</f>
        <v>0</v>
      </c>
      <c r="T36" s="3">
        <f>C$109*Rewards!$E$22+D$109*Rewards!$F$22</f>
        <v>-0.022000000000000006</v>
      </c>
      <c r="U36" s="6">
        <f t="shared" si="9"/>
        <v>4.1429375503498544</v>
      </c>
      <c r="W36" s="3">
        <f>J36*(Rewards!C$21+$U36*Rewards!C$22)</f>
        <v>-19.093752859399853</v>
      </c>
      <c r="X36" s="3">
        <f>K36*(Rewards!D$21+$U36*Rewards!D$22)</f>
        <v>25.727202830049375</v>
      </c>
      <c r="Y36" s="3">
        <f>L36*(Rewards!E$21+$U36*Rewards!E$22)</f>
        <v>-6.471268453646474</v>
      </c>
      <c r="Z36" s="3">
        <f>M36*(Rewards!F$21+$U36*Rewards!F$22)</f>
        <v>0</v>
      </c>
      <c r="AA36" s="3">
        <f t="shared" si="10"/>
        <v>0.16218151700304784</v>
      </c>
      <c r="AC36" s="3">
        <f>J36*(Rewards!C$37+$U36*Rewards!C$38)</f>
        <v>15.577700019566988</v>
      </c>
      <c r="AD36" s="3">
        <f>K36*(Rewards!D$37+$U36*Rewards!D$38)</f>
        <v>0</v>
      </c>
      <c r="AE36" s="3">
        <f>L36*(Rewards!E$37+$U36*Rewards!E$38)</f>
        <v>1.3387315463535285</v>
      </c>
      <c r="AF36" s="3">
        <f>M36*(Rewards!F$37+$U36*Rewards!F$38)</f>
        <v>70.29</v>
      </c>
      <c r="AG36" s="3">
        <f t="shared" si="11"/>
        <v>87.20643156592052</v>
      </c>
      <c r="AH36" s="3"/>
      <c r="AI36" s="6">
        <f t="shared" si="12"/>
        <v>4.1429375503498544</v>
      </c>
      <c r="AJ36" s="3">
        <f t="shared" si="13"/>
        <v>87.36861308292357</v>
      </c>
      <c r="AL36" s="3">
        <f>J36*(Rewards!C$25+$U36*Rewards!C$26)</f>
        <v>-7.788850009783494</v>
      </c>
      <c r="AM36" s="3">
        <f>K36*(Rewards!D$25+$U36*Rewards!D$26)</f>
        <v>0</v>
      </c>
      <c r="AN36" s="3">
        <f>L36*(Rewards!E$25+$U36*Rewards!E$26)</f>
        <v>0</v>
      </c>
      <c r="AO36" s="3">
        <f>M36*(Rewards!F$25+$U36*Rewards!F$26)</f>
        <v>0</v>
      </c>
      <c r="AP36" s="3">
        <f t="shared" si="14"/>
        <v>-7.788850009783494</v>
      </c>
      <c r="AR36" s="3">
        <f>J36*(Rewards!C$41+$U36*Rewards!C$42)</f>
        <v>4.700076886945687</v>
      </c>
      <c r="AS36" s="3">
        <f>K36*(Rewards!D$41+$U36*Rewards!D$42)</f>
        <v>28.299923113054316</v>
      </c>
      <c r="AT36" s="3">
        <f>L36*(Rewards!E$41+$U36*Rewards!E$42)</f>
        <v>-5.132536907292947</v>
      </c>
      <c r="AU36" s="3">
        <f>M36*(Rewards!F$41+$U36*Rewards!F$42)</f>
        <v>70.29</v>
      </c>
      <c r="AV36" s="3">
        <f t="shared" si="15"/>
        <v>98.15746309270706</v>
      </c>
      <c r="AX36" s="6">
        <f t="shared" si="16"/>
        <v>4.1429375503498544</v>
      </c>
      <c r="AY36" s="3">
        <f t="shared" si="17"/>
        <v>-7.788850009783494</v>
      </c>
      <c r="AZ36" s="3">
        <f t="shared" si="18"/>
        <v>87.20643156592052</v>
      </c>
      <c r="BA36" s="3">
        <f t="shared" si="19"/>
        <v>79.41758155613704</v>
      </c>
      <c r="BC36" s="6">
        <f t="shared" si="20"/>
        <v>4.1429375503498544</v>
      </c>
      <c r="BD36" s="3">
        <f t="shared" si="21"/>
        <v>7.951031526786542</v>
      </c>
      <c r="BE36" s="3">
        <f t="shared" si="22"/>
        <v>0</v>
      </c>
      <c r="BF36" s="3">
        <f t="shared" si="23"/>
        <v>7.951031526786537</v>
      </c>
    </row>
    <row r="37" spans="1:58" ht="12">
      <c r="A37">
        <f t="shared" si="3"/>
        <v>31</v>
      </c>
      <c r="B37" s="7">
        <v>1</v>
      </c>
      <c r="C37" s="11">
        <f t="shared" si="0"/>
        <v>0.204173794466953</v>
      </c>
      <c r="D37" s="2">
        <f t="shared" si="1"/>
        <v>0.795826205533047</v>
      </c>
      <c r="E37">
        <f t="shared" si="4"/>
        <v>0.204173794466953</v>
      </c>
      <c r="F37">
        <f t="shared" si="5"/>
        <v>0.795826205533047</v>
      </c>
      <c r="H37">
        <f t="shared" si="6"/>
        <v>30</v>
      </c>
      <c r="I37">
        <f t="shared" si="7"/>
        <v>31</v>
      </c>
      <c r="J37" s="12">
        <f>SUM(E$6:E36)</f>
        <v>4.472323401447512</v>
      </c>
      <c r="K37" s="12">
        <f>SUM(F$6:F36)</f>
        <v>26.52767659855249</v>
      </c>
      <c r="L37" s="12">
        <f>SUM($B37:$B$106)*C$109</f>
        <v>7</v>
      </c>
      <c r="M37" s="12">
        <f>SUM($B37:$B$106)*D$109</f>
        <v>63</v>
      </c>
      <c r="N37" s="2">
        <f t="shared" si="8"/>
        <v>0.38983588981489314</v>
      </c>
      <c r="O37" s="2">
        <f t="shared" si="2"/>
        <v>0.6101641101851069</v>
      </c>
      <c r="Q37" s="3">
        <f>C37*Rewards!$C$21+D37*Rewards!$D$21</f>
        <v>1</v>
      </c>
      <c r="R37" s="3">
        <f>C37*Rewards!$C$22+D37*Rewards!$D$22</f>
        <v>-0.26950940869637796</v>
      </c>
      <c r="S37" s="3">
        <f>C$109*Rewards!$E$21+D$109*Rewards!$F$21</f>
        <v>0</v>
      </c>
      <c r="T37" s="3">
        <f>C$109*Rewards!$E$22+D$109*Rewards!$F$22</f>
        <v>-0.022000000000000006</v>
      </c>
      <c r="U37" s="6">
        <f t="shared" si="9"/>
        <v>4.040250450546344</v>
      </c>
      <c r="W37" s="3">
        <f>J37*(Rewards!C$21+$U37*Rewards!C$22)</f>
        <v>-19.379161360299683</v>
      </c>
      <c r="X37" s="3">
        <f>K37*(Rewards!D$21+$U37*Rewards!D$22)</f>
        <v>26.52767659855249</v>
      </c>
      <c r="Y37" s="3">
        <f>L37*(Rewards!E$21+$U37*Rewards!E$22)</f>
        <v>-6.22198569384137</v>
      </c>
      <c r="Z37" s="3">
        <f>M37*(Rewards!F$21+$U37*Rewards!F$22)</f>
        <v>0</v>
      </c>
      <c r="AA37" s="3">
        <f t="shared" si="10"/>
        <v>0.9265295444114354</v>
      </c>
      <c r="AC37" s="3">
        <f>J37*(Rewards!C$37+$U37*Rewards!C$38)</f>
        <v>15.900989841164797</v>
      </c>
      <c r="AD37" s="3">
        <f>K37*(Rewards!D$37+$U37*Rewards!D$38)</f>
        <v>0</v>
      </c>
      <c r="AE37" s="3">
        <f>L37*(Rewards!E$37+$U37*Rewards!E$38)</f>
        <v>1.4780143061586317</v>
      </c>
      <c r="AF37" s="3">
        <f>M37*(Rewards!F$37+$U37*Rewards!F$38)</f>
        <v>69.30000000000001</v>
      </c>
      <c r="AG37" s="3">
        <f t="shared" si="11"/>
        <v>86.67900414732344</v>
      </c>
      <c r="AH37" s="3"/>
      <c r="AI37" s="6">
        <f t="shared" si="12"/>
        <v>4.040250450546344</v>
      </c>
      <c r="AJ37" s="3">
        <f t="shared" si="13"/>
        <v>87.60553369173488</v>
      </c>
      <c r="AL37" s="3">
        <f>J37*(Rewards!C$25+$U37*Rewards!C$26)</f>
        <v>-7.950494920582399</v>
      </c>
      <c r="AM37" s="3">
        <f>K37*(Rewards!D$25+$U37*Rewards!D$26)</f>
        <v>0</v>
      </c>
      <c r="AN37" s="3">
        <f>L37*(Rewards!E$25+$U37*Rewards!E$26)</f>
        <v>0</v>
      </c>
      <c r="AO37" s="3">
        <f>M37*(Rewards!F$25+$U37*Rewards!F$26)</f>
        <v>0</v>
      </c>
      <c r="AP37" s="3">
        <f t="shared" si="14"/>
        <v>-7.950494920582399</v>
      </c>
      <c r="AR37" s="3">
        <f>J37*(Rewards!C$41+$U37*Rewards!C$42)</f>
        <v>4.919555741592264</v>
      </c>
      <c r="AS37" s="3">
        <f>K37*(Rewards!D$41+$U37*Rewards!D$42)</f>
        <v>29.18044425840774</v>
      </c>
      <c r="AT37" s="3">
        <f>L37*(Rewards!E$41+$U37*Rewards!E$42)</f>
        <v>-4.74397138768274</v>
      </c>
      <c r="AU37" s="3">
        <f>M37*(Rewards!F$41+$U37*Rewards!F$42)</f>
        <v>69.30000000000001</v>
      </c>
      <c r="AV37" s="3">
        <f t="shared" si="15"/>
        <v>98.65602861231727</v>
      </c>
      <c r="AX37" s="6">
        <f t="shared" si="16"/>
        <v>4.040250450546344</v>
      </c>
      <c r="AY37" s="3">
        <f t="shared" si="17"/>
        <v>-7.950494920582399</v>
      </c>
      <c r="AZ37" s="3">
        <f t="shared" si="18"/>
        <v>86.67900414732344</v>
      </c>
      <c r="BA37" s="3">
        <f t="shared" si="19"/>
        <v>78.72850922674104</v>
      </c>
      <c r="BC37" s="6">
        <f t="shared" si="20"/>
        <v>4.040250450546344</v>
      </c>
      <c r="BD37" s="3">
        <f t="shared" si="21"/>
        <v>8.877024464993834</v>
      </c>
      <c r="BE37" s="3">
        <f t="shared" si="22"/>
        <v>0</v>
      </c>
      <c r="BF37" s="3">
        <f t="shared" si="23"/>
        <v>8.877024464993838</v>
      </c>
    </row>
    <row r="38" spans="1:58" ht="12">
      <c r="A38">
        <f t="shared" si="3"/>
        <v>32</v>
      </c>
      <c r="B38" s="7">
        <v>1</v>
      </c>
      <c r="C38" s="11">
        <f t="shared" si="0"/>
        <v>0.20892961308540395</v>
      </c>
      <c r="D38" s="2">
        <f t="shared" si="1"/>
        <v>0.7910703869145961</v>
      </c>
      <c r="E38">
        <f t="shared" si="4"/>
        <v>0.20892961308540395</v>
      </c>
      <c r="F38">
        <f t="shared" si="5"/>
        <v>0.7910703869145961</v>
      </c>
      <c r="H38">
        <f t="shared" si="6"/>
        <v>31</v>
      </c>
      <c r="I38">
        <f t="shared" si="7"/>
        <v>32</v>
      </c>
      <c r="J38" s="12">
        <f>SUM(E$6:E37)</f>
        <v>4.6764971959144646</v>
      </c>
      <c r="K38" s="12">
        <f>SUM(F$6:F37)</f>
        <v>27.323502804085535</v>
      </c>
      <c r="L38" s="12">
        <f>SUM($B38:$B$106)*C$109</f>
        <v>6.9</v>
      </c>
      <c r="M38" s="12">
        <f>SUM($B38:$B$106)*D$109</f>
        <v>62.1</v>
      </c>
      <c r="N38" s="2">
        <f t="shared" si="8"/>
        <v>0.4039647845779185</v>
      </c>
      <c r="O38" s="2">
        <f t="shared" si="2"/>
        <v>0.5960352154220815</v>
      </c>
      <c r="Q38" s="3">
        <f>C38*Rewards!$C$21+D38*Rewards!$D$21</f>
        <v>1</v>
      </c>
      <c r="R38" s="3">
        <f>C38*Rewards!$C$22+D38*Rewards!$D$22</f>
        <v>-0.2757870892727332</v>
      </c>
      <c r="S38" s="3">
        <f>C$109*Rewards!$E$21+D$109*Rewards!$F$21</f>
        <v>0</v>
      </c>
      <c r="T38" s="3">
        <f>C$109*Rewards!$E$22+D$109*Rewards!$F$22</f>
        <v>-0.022000000000000006</v>
      </c>
      <c r="U38" s="6">
        <f t="shared" si="9"/>
        <v>3.940310765475333</v>
      </c>
      <c r="W38" s="3">
        <f>J38*(Rewards!C$21+$U38*Rewards!C$22)</f>
        <v>-19.64694776851114</v>
      </c>
      <c r="X38" s="3">
        <f>K38*(Rewards!D$21+$U38*Rewards!D$22)</f>
        <v>27.323502804085535</v>
      </c>
      <c r="Y38" s="3">
        <f>L38*(Rewards!E$21+$U38*Rewards!E$22)</f>
        <v>-5.9813917419915565</v>
      </c>
      <c r="Z38" s="3">
        <f>M38*(Rewards!F$21+$U38*Rewards!F$22)</f>
        <v>0</v>
      </c>
      <c r="AA38" s="3">
        <f t="shared" si="10"/>
        <v>1.695163293582839</v>
      </c>
      <c r="AC38" s="3">
        <f>J38*(Rewards!C$37+$U38*Rewards!C$38)</f>
        <v>16.215629976283736</v>
      </c>
      <c r="AD38" s="3">
        <f>K38*(Rewards!D$37+$U38*Rewards!D$38)</f>
        <v>0</v>
      </c>
      <c r="AE38" s="3">
        <f>L38*(Rewards!E$37+$U38*Rewards!E$38)</f>
        <v>1.608608258008446</v>
      </c>
      <c r="AF38" s="3">
        <f>M38*(Rewards!F$37+$U38*Rewards!F$38)</f>
        <v>68.31</v>
      </c>
      <c r="AG38" s="3">
        <f t="shared" si="11"/>
        <v>86.13423823429218</v>
      </c>
      <c r="AH38" s="3"/>
      <c r="AI38" s="6">
        <f t="shared" si="12"/>
        <v>3.940310765475333</v>
      </c>
      <c r="AJ38" s="3">
        <f t="shared" si="13"/>
        <v>87.82940152787502</v>
      </c>
      <c r="AL38" s="3">
        <f>J38*(Rewards!C$25+$U38*Rewards!C$26)</f>
        <v>-8.107814988141868</v>
      </c>
      <c r="AM38" s="3">
        <f>K38*(Rewards!D$25+$U38*Rewards!D$26)</f>
        <v>0</v>
      </c>
      <c r="AN38" s="3">
        <f>L38*(Rewards!E$25+$U38*Rewards!E$26)</f>
        <v>0</v>
      </c>
      <c r="AO38" s="3">
        <f>M38*(Rewards!F$25+$U38*Rewards!F$26)</f>
        <v>0</v>
      </c>
      <c r="AP38" s="3">
        <f t="shared" si="14"/>
        <v>-8.107814988141868</v>
      </c>
      <c r="AR38" s="3">
        <f>J38*(Rewards!C$41+$U38*Rewards!C$42)</f>
        <v>5.144146915505911</v>
      </c>
      <c r="AS38" s="3">
        <f>K38*(Rewards!D$41+$U38*Rewards!D$42)</f>
        <v>30.055853084494093</v>
      </c>
      <c r="AT38" s="3">
        <f>L38*(Rewards!E$41+$U38*Rewards!E$42)</f>
        <v>-4.372783483983112</v>
      </c>
      <c r="AU38" s="3">
        <f>M38*(Rewards!F$41+$U38*Rewards!F$42)</f>
        <v>68.31</v>
      </c>
      <c r="AV38" s="3">
        <f t="shared" si="15"/>
        <v>99.13721651601689</v>
      </c>
      <c r="AX38" s="6">
        <f t="shared" si="16"/>
        <v>3.940310765475333</v>
      </c>
      <c r="AY38" s="3">
        <f t="shared" si="17"/>
        <v>-8.107814988141868</v>
      </c>
      <c r="AZ38" s="3">
        <f t="shared" si="18"/>
        <v>86.13423823429218</v>
      </c>
      <c r="BA38" s="3">
        <f t="shared" si="19"/>
        <v>78.02642324615032</v>
      </c>
      <c r="BC38" s="6">
        <f t="shared" si="20"/>
        <v>3.940310765475333</v>
      </c>
      <c r="BD38" s="3">
        <f t="shared" si="21"/>
        <v>9.802978281724707</v>
      </c>
      <c r="BE38" s="3">
        <f t="shared" si="22"/>
        <v>0</v>
      </c>
      <c r="BF38" s="3">
        <f t="shared" si="23"/>
        <v>9.802978281724705</v>
      </c>
    </row>
    <row r="39" spans="1:58" ht="12">
      <c r="A39">
        <f t="shared" si="3"/>
        <v>33</v>
      </c>
      <c r="B39" s="7">
        <v>1</v>
      </c>
      <c r="C39" s="11">
        <f t="shared" si="0"/>
        <v>0.2137962089502232</v>
      </c>
      <c r="D39" s="2">
        <f t="shared" si="1"/>
        <v>0.7862037910497768</v>
      </c>
      <c r="E39">
        <f t="shared" si="4"/>
        <v>0.2137962089502232</v>
      </c>
      <c r="F39">
        <f t="shared" si="5"/>
        <v>0.7862037910497768</v>
      </c>
      <c r="H39">
        <f t="shared" si="6"/>
        <v>32</v>
      </c>
      <c r="I39">
        <f t="shared" si="7"/>
        <v>33</v>
      </c>
      <c r="J39" s="12">
        <f>SUM(E$6:E38)</f>
        <v>4.885426808999869</v>
      </c>
      <c r="K39" s="12">
        <f>SUM(F$6:F38)</f>
        <v>28.114573191000133</v>
      </c>
      <c r="L39" s="12">
        <f>SUM($B39:$B$106)*C$109</f>
        <v>6.800000000000001</v>
      </c>
      <c r="M39" s="12">
        <f>SUM($B39:$B$106)*D$109</f>
        <v>61.2</v>
      </c>
      <c r="N39" s="2">
        <f t="shared" si="8"/>
        <v>0.41807859386335944</v>
      </c>
      <c r="O39" s="2">
        <f t="shared" si="2"/>
        <v>0.5819214061366406</v>
      </c>
      <c r="Q39" s="3">
        <f>C39*Rewards!$C$21+D39*Rewards!$D$21</f>
        <v>1</v>
      </c>
      <c r="R39" s="3">
        <f>C39*Rewards!$C$22+D39*Rewards!$D$22</f>
        <v>-0.28221099581429465</v>
      </c>
      <c r="S39" s="3">
        <f>C$109*Rewards!$E$21+D$109*Rewards!$F$21</f>
        <v>0</v>
      </c>
      <c r="T39" s="3">
        <f>C$109*Rewards!$E$22+D$109*Rewards!$F$22</f>
        <v>-0.022000000000000006</v>
      </c>
      <c r="U39" s="6">
        <f t="shared" si="9"/>
        <v>3.8430351371994758</v>
      </c>
      <c r="W39" s="3">
        <f>J39*(Rewards!C$21+$U39*Rewards!C$22)</f>
        <v>-19.897397482107838</v>
      </c>
      <c r="X39" s="3">
        <f>K39*(Rewards!D$21+$U39*Rewards!D$22)</f>
        <v>28.114573191000133</v>
      </c>
      <c r="Y39" s="3">
        <f>L39*(Rewards!E$21+$U39*Rewards!E$22)</f>
        <v>-5.749180565250417</v>
      </c>
      <c r="Z39" s="3">
        <f>M39*(Rewards!F$21+$U39*Rewards!F$22)</f>
        <v>0</v>
      </c>
      <c r="AA39" s="3">
        <f t="shared" si="10"/>
        <v>2.467995143641878</v>
      </c>
      <c r="AC39" s="3">
        <f>J39*(Rewards!C$37+$U39*Rewards!C$38)</f>
        <v>16.521882860738472</v>
      </c>
      <c r="AD39" s="3">
        <f>K39*(Rewards!D$37+$U39*Rewards!D$38)</f>
        <v>0</v>
      </c>
      <c r="AE39" s="3">
        <f>L39*(Rewards!E$37+$U39*Rewards!E$38)</f>
        <v>1.7308194347495858</v>
      </c>
      <c r="AF39" s="3">
        <f>M39*(Rewards!F$37+$U39*Rewards!F$38)</f>
        <v>67.32000000000001</v>
      </c>
      <c r="AG39" s="3">
        <f t="shared" si="11"/>
        <v>85.57270229548806</v>
      </c>
      <c r="AH39" s="3"/>
      <c r="AI39" s="6">
        <f t="shared" si="12"/>
        <v>3.8430351371994758</v>
      </c>
      <c r="AJ39" s="3">
        <f t="shared" si="13"/>
        <v>88.04069743912993</v>
      </c>
      <c r="AL39" s="3">
        <f>J39*(Rewards!C$25+$U39*Rewards!C$26)</f>
        <v>-8.260941430369236</v>
      </c>
      <c r="AM39" s="3">
        <f>K39*(Rewards!D$25+$U39*Rewards!D$26)</f>
        <v>0</v>
      </c>
      <c r="AN39" s="3">
        <f>L39*(Rewards!E$25+$U39*Rewards!E$26)</f>
        <v>0</v>
      </c>
      <c r="AO39" s="3">
        <f>M39*(Rewards!F$25+$U39*Rewards!F$26)</f>
        <v>0</v>
      </c>
      <c r="AP39" s="3">
        <f t="shared" si="14"/>
        <v>-8.260941430369236</v>
      </c>
      <c r="AR39" s="3">
        <f>J39*(Rewards!C$41+$U39*Rewards!C$42)</f>
        <v>5.373969489899856</v>
      </c>
      <c r="AS39" s="3">
        <f>K39*(Rewards!D$41+$U39*Rewards!D$42)</f>
        <v>30.926030510100148</v>
      </c>
      <c r="AT39" s="3">
        <f>L39*(Rewards!E$41+$U39*Rewards!E$42)</f>
        <v>-4.018361130500833</v>
      </c>
      <c r="AU39" s="3">
        <f>M39*(Rewards!F$41+$U39*Rewards!F$42)</f>
        <v>67.32000000000001</v>
      </c>
      <c r="AV39" s="3">
        <f t="shared" si="15"/>
        <v>99.60163886949917</v>
      </c>
      <c r="AX39" s="6">
        <f t="shared" si="16"/>
        <v>3.8430351371994758</v>
      </c>
      <c r="AY39" s="3">
        <f t="shared" si="17"/>
        <v>-8.260941430369236</v>
      </c>
      <c r="AZ39" s="3">
        <f t="shared" si="18"/>
        <v>85.57270229548806</v>
      </c>
      <c r="BA39" s="3">
        <f t="shared" si="19"/>
        <v>77.31176086511883</v>
      </c>
      <c r="BC39" s="6">
        <f t="shared" si="20"/>
        <v>3.8430351371994758</v>
      </c>
      <c r="BD39" s="3">
        <f t="shared" si="21"/>
        <v>10.728936574011115</v>
      </c>
      <c r="BE39" s="3">
        <f t="shared" si="22"/>
        <v>0</v>
      </c>
      <c r="BF39" s="3">
        <f t="shared" si="23"/>
        <v>10.728936574011101</v>
      </c>
    </row>
    <row r="40" spans="1:58" ht="12">
      <c r="A40">
        <f t="shared" si="3"/>
        <v>34</v>
      </c>
      <c r="B40" s="7">
        <v>1</v>
      </c>
      <c r="C40" s="11">
        <f t="shared" si="0"/>
        <v>0.2187761623949553</v>
      </c>
      <c r="D40" s="2">
        <f t="shared" si="1"/>
        <v>0.7812238376050447</v>
      </c>
      <c r="E40">
        <f t="shared" si="4"/>
        <v>0.2187761623949553</v>
      </c>
      <c r="F40">
        <f t="shared" si="5"/>
        <v>0.7812238376050447</v>
      </c>
      <c r="H40">
        <f t="shared" si="6"/>
        <v>33</v>
      </c>
      <c r="I40">
        <f t="shared" si="7"/>
        <v>34</v>
      </c>
      <c r="J40" s="12">
        <f>SUM(E$6:E39)</f>
        <v>5.0992230179500915</v>
      </c>
      <c r="K40" s="12">
        <f>SUM(F$6:F39)</f>
        <v>28.90077698204991</v>
      </c>
      <c r="L40" s="12">
        <f>SUM($B40:$B$106)*C$109</f>
        <v>6.7</v>
      </c>
      <c r="M40" s="12">
        <f>SUM($B40:$B$106)*D$109</f>
        <v>60.300000000000004</v>
      </c>
      <c r="N40" s="2">
        <f t="shared" si="8"/>
        <v>0.43216600026905777</v>
      </c>
      <c r="O40" s="2">
        <f t="shared" si="2"/>
        <v>0.5678339997309423</v>
      </c>
      <c r="Q40" s="3">
        <f>C40*Rewards!$C$21+D40*Rewards!$D$21</f>
        <v>1</v>
      </c>
      <c r="R40" s="3">
        <f>C40*Rewards!$C$22+D40*Rewards!$D$22</f>
        <v>-0.288784534361341</v>
      </c>
      <c r="S40" s="3">
        <f>C$109*Rewards!$E$21+D$109*Rewards!$F$21</f>
        <v>0</v>
      </c>
      <c r="T40" s="3">
        <f>C$109*Rewards!$E$22+D$109*Rewards!$F$22</f>
        <v>-0.022000000000000006</v>
      </c>
      <c r="U40" s="6">
        <f t="shared" si="9"/>
        <v>3.748343217847741</v>
      </c>
      <c r="W40" s="3">
        <f>J40*(Rewards!C$21+$U40*Rewards!C$22)</f>
        <v>-20.130779162676646</v>
      </c>
      <c r="X40" s="3">
        <f>K40*(Rewards!D$21+$U40*Rewards!D$22)</f>
        <v>28.90077698204991</v>
      </c>
      <c r="Y40" s="3">
        <f>L40*(Rewards!E$21+$U40*Rewards!E$22)</f>
        <v>-5.52505790310757</v>
      </c>
      <c r="Z40" s="3">
        <f>M40*(Rewards!F$21+$U40*Rewards!F$22)</f>
        <v>0</v>
      </c>
      <c r="AA40" s="3">
        <f t="shared" si="10"/>
        <v>3.2449399162656922</v>
      </c>
      <c r="AC40" s="3">
        <f>J40*(Rewards!C$37+$U40*Rewards!C$38)</f>
        <v>16.820001453751157</v>
      </c>
      <c r="AD40" s="3">
        <f>K40*(Rewards!D$37+$U40*Rewards!D$38)</f>
        <v>0</v>
      </c>
      <c r="AE40" s="3">
        <f>L40*(Rewards!E$37+$U40*Rewards!E$38)</f>
        <v>1.8449420968924315</v>
      </c>
      <c r="AF40" s="3">
        <f>M40*(Rewards!F$37+$U40*Rewards!F$38)</f>
        <v>66.33000000000001</v>
      </c>
      <c r="AG40" s="3">
        <f t="shared" si="11"/>
        <v>84.9949435506436</v>
      </c>
      <c r="AH40" s="3"/>
      <c r="AI40" s="6">
        <f t="shared" si="12"/>
        <v>3.748343217847741</v>
      </c>
      <c r="AJ40" s="3">
        <f t="shared" si="13"/>
        <v>88.23988346690929</v>
      </c>
      <c r="AL40" s="3">
        <f>J40*(Rewards!C$25+$U40*Rewards!C$26)</f>
        <v>-8.410000726875579</v>
      </c>
      <c r="AM40" s="3">
        <f>K40*(Rewards!D$25+$U40*Rewards!D$26)</f>
        <v>0</v>
      </c>
      <c r="AN40" s="3">
        <f>L40*(Rewards!E$25+$U40*Rewards!E$26)</f>
        <v>0</v>
      </c>
      <c r="AO40" s="3">
        <f>M40*(Rewards!F$25+$U40*Rewards!F$26)</f>
        <v>0</v>
      </c>
      <c r="AP40" s="3">
        <f t="shared" si="14"/>
        <v>-8.410000726875579</v>
      </c>
      <c r="AR40" s="3">
        <f>J40*(Rewards!C$41+$U40*Rewards!C$42)</f>
        <v>5.609145319745101</v>
      </c>
      <c r="AS40" s="3">
        <f>K40*(Rewards!D$41+$U40*Rewards!D$42)</f>
        <v>31.790854680254903</v>
      </c>
      <c r="AT40" s="3">
        <f>L40*(Rewards!E$41+$U40*Rewards!E$42)</f>
        <v>-3.6801158062151407</v>
      </c>
      <c r="AU40" s="3">
        <f>M40*(Rewards!F$41+$U40*Rewards!F$42)</f>
        <v>66.33000000000001</v>
      </c>
      <c r="AV40" s="3">
        <f t="shared" si="15"/>
        <v>100.04988419378488</v>
      </c>
      <c r="AX40" s="6">
        <f t="shared" si="16"/>
        <v>3.748343217847741</v>
      </c>
      <c r="AY40" s="3">
        <f t="shared" si="17"/>
        <v>-8.410000726875579</v>
      </c>
      <c r="AZ40" s="3">
        <f t="shared" si="18"/>
        <v>84.9949435506436</v>
      </c>
      <c r="BA40" s="3">
        <f t="shared" si="19"/>
        <v>76.58494282376802</v>
      </c>
      <c r="BC40" s="6">
        <f t="shared" si="20"/>
        <v>3.748343217847741</v>
      </c>
      <c r="BD40" s="3">
        <f t="shared" si="21"/>
        <v>11.65494064314127</v>
      </c>
      <c r="BE40" s="3">
        <f t="shared" si="22"/>
        <v>0</v>
      </c>
      <c r="BF40" s="3">
        <f t="shared" si="23"/>
        <v>11.654940643141273</v>
      </c>
    </row>
    <row r="41" spans="1:58" ht="12">
      <c r="A41">
        <f t="shared" si="3"/>
        <v>35</v>
      </c>
      <c r="B41" s="7">
        <v>1</v>
      </c>
      <c r="C41" s="11">
        <f t="shared" si="0"/>
        <v>0.22387211385683395</v>
      </c>
      <c r="D41" s="2">
        <f t="shared" si="1"/>
        <v>0.7761278861431661</v>
      </c>
      <c r="E41">
        <f t="shared" si="4"/>
        <v>0.22387211385683395</v>
      </c>
      <c r="F41">
        <f t="shared" si="5"/>
        <v>0.7761278861431661</v>
      </c>
      <c r="H41">
        <f t="shared" si="6"/>
        <v>34</v>
      </c>
      <c r="I41">
        <f t="shared" si="7"/>
        <v>35</v>
      </c>
      <c r="J41" s="12">
        <f>SUM(E$6:E40)</f>
        <v>5.317999180345047</v>
      </c>
      <c r="K41" s="12">
        <f>SUM(F$6:F40)</f>
        <v>29.682000819654952</v>
      </c>
      <c r="L41" s="12">
        <f>SUM($B41:$B$106)*C$109</f>
        <v>6.6000000000000005</v>
      </c>
      <c r="M41" s="12">
        <f>SUM($B41:$B$106)*D$109</f>
        <v>59.4</v>
      </c>
      <c r="N41" s="2">
        <f t="shared" si="8"/>
        <v>0.4462157699352251</v>
      </c>
      <c r="O41" s="2">
        <f t="shared" si="2"/>
        <v>0.5537842300647748</v>
      </c>
      <c r="Q41" s="3">
        <f>C41*Rewards!$C$21+D41*Rewards!$D$21</f>
        <v>1</v>
      </c>
      <c r="R41" s="3">
        <f>C41*Rewards!$C$22+D41*Rewards!$D$22</f>
        <v>-0.29551119029102085</v>
      </c>
      <c r="S41" s="3">
        <f>C$109*Rewards!$E$21+D$109*Rewards!$F$21</f>
        <v>0</v>
      </c>
      <c r="T41" s="3">
        <f>C$109*Rewards!$E$22+D$109*Rewards!$F$22</f>
        <v>-0.022000000000000006</v>
      </c>
      <c r="U41" s="6">
        <f t="shared" si="9"/>
        <v>3.6561575375983044</v>
      </c>
      <c r="W41" s="3">
        <f>J41*(Rewards!C$21+$U41*Rewards!C$22)</f>
        <v>-20.347345300026348</v>
      </c>
      <c r="X41" s="3">
        <f>K41*(Rewards!D$21+$U41*Rewards!D$22)</f>
        <v>29.682000819654952</v>
      </c>
      <c r="Y41" s="3">
        <f>L41*(Rewards!E$21+$U41*Rewards!E$22)</f>
        <v>-5.30874074459274</v>
      </c>
      <c r="Z41" s="3">
        <f>M41*(Rewards!F$21+$U41*Rewards!F$22)</f>
        <v>0</v>
      </c>
      <c r="AA41" s="3">
        <f t="shared" si="10"/>
        <v>4.025914775035865</v>
      </c>
      <c r="AC41" s="3">
        <f>J41*(Rewards!C$37+$U41*Rewards!C$38)</f>
        <v>17.110229653580934</v>
      </c>
      <c r="AD41" s="3">
        <f>K41*(Rewards!D$37+$U41*Rewards!D$38)</f>
        <v>0</v>
      </c>
      <c r="AE41" s="3">
        <f>L41*(Rewards!E$37+$U41*Rewards!E$38)</f>
        <v>1.9512592554072632</v>
      </c>
      <c r="AF41" s="3">
        <f>M41*(Rewards!F$37+$U41*Rewards!F$38)</f>
        <v>65.34</v>
      </c>
      <c r="AG41" s="3">
        <f t="shared" si="11"/>
        <v>84.4014889089882</v>
      </c>
      <c r="AH41" s="3"/>
      <c r="AI41" s="6">
        <f t="shared" si="12"/>
        <v>3.6561575375983044</v>
      </c>
      <c r="AJ41" s="3">
        <f t="shared" si="13"/>
        <v>88.42740368402406</v>
      </c>
      <c r="AL41" s="3">
        <f>J41*(Rewards!C$25+$U41*Rewards!C$26)</f>
        <v>-8.555114826790467</v>
      </c>
      <c r="AM41" s="3">
        <f>K41*(Rewards!D$25+$U41*Rewards!D$26)</f>
        <v>0</v>
      </c>
      <c r="AN41" s="3">
        <f>L41*(Rewards!E$25+$U41*Rewards!E$26)</f>
        <v>0</v>
      </c>
      <c r="AO41" s="3">
        <f>M41*(Rewards!F$25+$U41*Rewards!F$26)</f>
        <v>0</v>
      </c>
      <c r="AP41" s="3">
        <f t="shared" si="14"/>
        <v>-8.555114826790467</v>
      </c>
      <c r="AR41" s="3">
        <f>J41*(Rewards!C$41+$U41*Rewards!C$42)</f>
        <v>5.849799098379552</v>
      </c>
      <c r="AS41" s="3">
        <f>K41*(Rewards!D$41+$U41*Rewards!D$42)</f>
        <v>32.65020090162045</v>
      </c>
      <c r="AT41" s="3">
        <f>L41*(Rewards!E$41+$U41*Rewards!E$42)</f>
        <v>-3.3574814891854774</v>
      </c>
      <c r="AU41" s="3">
        <f>M41*(Rewards!F$41+$U41*Rewards!F$42)</f>
        <v>65.34</v>
      </c>
      <c r="AV41" s="3">
        <f t="shared" si="15"/>
        <v>100.48251851081453</v>
      </c>
      <c r="AX41" s="6">
        <f t="shared" si="16"/>
        <v>3.6561575375983044</v>
      </c>
      <c r="AY41" s="3">
        <f t="shared" si="17"/>
        <v>-8.555114826790467</v>
      </c>
      <c r="AZ41" s="3">
        <f t="shared" si="18"/>
        <v>84.4014889089882</v>
      </c>
      <c r="BA41" s="3">
        <f t="shared" si="19"/>
        <v>75.84637408219773</v>
      </c>
      <c r="BC41" s="6">
        <f t="shared" si="20"/>
        <v>3.6561575375983044</v>
      </c>
      <c r="BD41" s="3">
        <f t="shared" si="21"/>
        <v>12.581029601826332</v>
      </c>
      <c r="BE41" s="3">
        <f t="shared" si="22"/>
        <v>0</v>
      </c>
      <c r="BF41" s="3">
        <f t="shared" si="23"/>
        <v>12.58102960182633</v>
      </c>
    </row>
    <row r="42" spans="1:58" ht="12">
      <c r="A42">
        <f t="shared" si="3"/>
        <v>36</v>
      </c>
      <c r="B42" s="7">
        <v>1</v>
      </c>
      <c r="C42" s="11">
        <f t="shared" si="0"/>
        <v>0.22908676527677732</v>
      </c>
      <c r="D42" s="2">
        <f t="shared" si="1"/>
        <v>0.7709132347232227</v>
      </c>
      <c r="E42">
        <f t="shared" si="4"/>
        <v>0.22908676527677732</v>
      </c>
      <c r="F42">
        <f t="shared" si="5"/>
        <v>0.7709132347232227</v>
      </c>
      <c r="H42">
        <f t="shared" si="6"/>
        <v>35</v>
      </c>
      <c r="I42">
        <f t="shared" si="7"/>
        <v>36</v>
      </c>
      <c r="J42" s="12">
        <f>SUM(E$6:E41)</f>
        <v>5.541871294201881</v>
      </c>
      <c r="K42" s="12">
        <f>SUM(F$6:F41)</f>
        <v>30.458128705798117</v>
      </c>
      <c r="L42" s="12">
        <f>SUM($B42:$B$106)*C$109</f>
        <v>6.5</v>
      </c>
      <c r="M42" s="12">
        <f>SUM($B42:$B$106)*D$109</f>
        <v>58.5</v>
      </c>
      <c r="N42" s="2">
        <f t="shared" si="8"/>
        <v>0.46021678514952014</v>
      </c>
      <c r="O42" s="2">
        <f t="shared" si="2"/>
        <v>0.5397832148504799</v>
      </c>
      <c r="Q42" s="3">
        <f>C42*Rewards!$C$21+D42*Rewards!$D$21</f>
        <v>1</v>
      </c>
      <c r="R42" s="3">
        <f>C42*Rewards!$C$22+D42*Rewards!$D$22</f>
        <v>-0.30239453016534606</v>
      </c>
      <c r="S42" s="3">
        <f>C$109*Rewards!$E$21+D$109*Rewards!$F$21</f>
        <v>0</v>
      </c>
      <c r="T42" s="3">
        <f>C$109*Rewards!$E$22+D$109*Rewards!$F$22</f>
        <v>-0.022000000000000006</v>
      </c>
      <c r="U42" s="6">
        <f t="shared" si="9"/>
        <v>3.566403379589143</v>
      </c>
      <c r="W42" s="3">
        <f>J42*(Rewards!C$21+$U42*Rewards!C$22)</f>
        <v>-20.547332742812454</v>
      </c>
      <c r="X42" s="3">
        <f>K42*(Rewards!D$21+$U42*Rewards!D$22)</f>
        <v>30.458128705798117</v>
      </c>
      <c r="Y42" s="3">
        <f>L42*(Rewards!E$21+$U42*Rewards!E$22)</f>
        <v>-5.099956832812475</v>
      </c>
      <c r="Z42" s="3">
        <f>M42*(Rewards!F$21+$U42*Rewards!F$22)</f>
        <v>0</v>
      </c>
      <c r="AA42" s="3">
        <f t="shared" si="10"/>
        <v>4.810839130173188</v>
      </c>
      <c r="AC42" s="3">
        <f>J42*(Rewards!C$37+$U42*Rewards!C$38)</f>
        <v>17.39280269134289</v>
      </c>
      <c r="AD42" s="3">
        <f>K42*(Rewards!D$37+$U42*Rewards!D$38)</f>
        <v>0</v>
      </c>
      <c r="AE42" s="3">
        <f>L42*(Rewards!E$37+$U42*Rewards!E$38)</f>
        <v>2.0500431671875265</v>
      </c>
      <c r="AF42" s="3">
        <f>M42*(Rewards!F$37+$U42*Rewards!F$38)</f>
        <v>64.35000000000001</v>
      </c>
      <c r="AG42" s="3">
        <f t="shared" si="11"/>
        <v>83.79284585853043</v>
      </c>
      <c r="AH42" s="3"/>
      <c r="AI42" s="6">
        <f t="shared" si="12"/>
        <v>3.566403379589143</v>
      </c>
      <c r="AJ42" s="3">
        <f t="shared" si="13"/>
        <v>88.60368498870362</v>
      </c>
      <c r="AL42" s="3">
        <f>J42*(Rewards!C$25+$U42*Rewards!C$26)</f>
        <v>-8.696401345671445</v>
      </c>
      <c r="AM42" s="3">
        <f>K42*(Rewards!D$25+$U42*Rewards!D$26)</f>
        <v>0</v>
      </c>
      <c r="AN42" s="3">
        <f>L42*(Rewards!E$25+$U42*Rewards!E$26)</f>
        <v>0</v>
      </c>
      <c r="AO42" s="3">
        <f>M42*(Rewards!F$25+$U42*Rewards!F$26)</f>
        <v>0</v>
      </c>
      <c r="AP42" s="3">
        <f t="shared" si="14"/>
        <v>-8.696401345671445</v>
      </c>
      <c r="AR42" s="3">
        <f>J42*(Rewards!C$41+$U42*Rewards!C$42)</f>
        <v>6.09605842362207</v>
      </c>
      <c r="AS42" s="3">
        <f>K42*(Rewards!D$41+$U42*Rewards!D$42)</f>
        <v>33.50394157637793</v>
      </c>
      <c r="AT42" s="3">
        <f>L42*(Rewards!E$41+$U42*Rewards!E$42)</f>
        <v>-3.049913665624949</v>
      </c>
      <c r="AU42" s="3">
        <f>M42*(Rewards!F$41+$U42*Rewards!F$42)</f>
        <v>64.35000000000001</v>
      </c>
      <c r="AV42" s="3">
        <f t="shared" si="15"/>
        <v>100.90008633437506</v>
      </c>
      <c r="AX42" s="6">
        <f t="shared" si="16"/>
        <v>3.566403379589143</v>
      </c>
      <c r="AY42" s="3">
        <f t="shared" si="17"/>
        <v>-8.696401345671445</v>
      </c>
      <c r="AZ42" s="3">
        <f t="shared" si="18"/>
        <v>83.79284585853043</v>
      </c>
      <c r="BA42" s="3">
        <f t="shared" si="19"/>
        <v>75.09644451285898</v>
      </c>
      <c r="BC42" s="6">
        <f t="shared" si="20"/>
        <v>3.566403379589143</v>
      </c>
      <c r="BD42" s="3">
        <f t="shared" si="21"/>
        <v>13.507240475844632</v>
      </c>
      <c r="BE42" s="3">
        <f t="shared" si="22"/>
        <v>0</v>
      </c>
      <c r="BF42" s="3">
        <f t="shared" si="23"/>
        <v>13.50724047584464</v>
      </c>
    </row>
    <row r="43" spans="1:58" ht="12">
      <c r="A43">
        <f t="shared" si="3"/>
        <v>37</v>
      </c>
      <c r="B43" s="7">
        <v>1</v>
      </c>
      <c r="C43" s="11">
        <f t="shared" si="0"/>
        <v>0.23442288153199223</v>
      </c>
      <c r="D43" s="2">
        <f t="shared" si="1"/>
        <v>0.7655771184680078</v>
      </c>
      <c r="E43">
        <f t="shared" si="4"/>
        <v>0.23442288153199223</v>
      </c>
      <c r="F43">
        <f t="shared" si="5"/>
        <v>0.7655771184680078</v>
      </c>
      <c r="H43">
        <f t="shared" si="6"/>
        <v>36</v>
      </c>
      <c r="I43">
        <f t="shared" si="7"/>
        <v>37</v>
      </c>
      <c r="J43" s="12">
        <f>SUM(E$6:E42)</f>
        <v>5.770958059478659</v>
      </c>
      <c r="K43" s="12">
        <f>SUM(F$6:F42)</f>
        <v>31.22904194052134</v>
      </c>
      <c r="L43" s="12">
        <f>SUM($B43:$B$106)*C$109</f>
        <v>6.4</v>
      </c>
      <c r="M43" s="12">
        <f>SUM($B43:$B$106)*D$109</f>
        <v>57.6</v>
      </c>
      <c r="N43" s="2">
        <f t="shared" si="8"/>
        <v>0.47415807623987954</v>
      </c>
      <c r="O43" s="2">
        <f t="shared" si="2"/>
        <v>0.5258419237601204</v>
      </c>
      <c r="Q43" s="3">
        <f>C43*Rewards!$C$21+D43*Rewards!$D$21</f>
        <v>1</v>
      </c>
      <c r="R43" s="3">
        <f>C43*Rewards!$C$22+D43*Rewards!$D$22</f>
        <v>-0.30943820362222973</v>
      </c>
      <c r="S43" s="3">
        <f>C$109*Rewards!$E$21+D$109*Rewards!$F$21</f>
        <v>0</v>
      </c>
      <c r="T43" s="3">
        <f>C$109*Rewards!$E$22+D$109*Rewards!$F$22</f>
        <v>-0.022000000000000006</v>
      </c>
      <c r="U43" s="6">
        <f t="shared" si="9"/>
        <v>3.4790086613339195</v>
      </c>
      <c r="W43" s="3">
        <f>J43*(Rewards!C$21+$U43*Rewards!C$22)</f>
        <v>-20.73096319704112</v>
      </c>
      <c r="X43" s="3">
        <f>K43*(Rewards!D$21+$U43*Rewards!D$22)</f>
        <v>31.22904194052134</v>
      </c>
      <c r="Y43" s="3">
        <f>L43*(Rewards!E$21+$U43*Rewards!E$22)</f>
        <v>-4.898444195158159</v>
      </c>
      <c r="Z43" s="3">
        <f>M43*(Rewards!F$21+$U43*Rewards!F$22)</f>
        <v>0</v>
      </c>
      <c r="AA43" s="3">
        <f t="shared" si="10"/>
        <v>5.5996345483220615</v>
      </c>
      <c r="AC43" s="3">
        <f>J43*(Rewards!C$37+$U43*Rewards!C$38)</f>
        <v>17.667947504346518</v>
      </c>
      <c r="AD43" s="3">
        <f>K43*(Rewards!D$37+$U43*Rewards!D$38)</f>
        <v>0</v>
      </c>
      <c r="AE43" s="3">
        <f>L43*(Rewards!E$37+$U43*Rewards!E$38)</f>
        <v>2.141555804841843</v>
      </c>
      <c r="AF43" s="3">
        <f>M43*(Rewards!F$37+$U43*Rewards!F$38)</f>
        <v>63.36000000000001</v>
      </c>
      <c r="AG43" s="3">
        <f t="shared" si="11"/>
        <v>83.16950330918837</v>
      </c>
      <c r="AH43" s="3"/>
      <c r="AI43" s="6">
        <f t="shared" si="12"/>
        <v>3.4790086613339195</v>
      </c>
      <c r="AJ43" s="3">
        <f t="shared" si="13"/>
        <v>88.76913785751043</v>
      </c>
      <c r="AL43" s="3">
        <f>J43*(Rewards!C$25+$U43*Rewards!C$26)</f>
        <v>-8.833973752173259</v>
      </c>
      <c r="AM43" s="3">
        <f>K43*(Rewards!D$25+$U43*Rewards!D$26)</f>
        <v>0</v>
      </c>
      <c r="AN43" s="3">
        <f>L43*(Rewards!E$25+$U43*Rewards!E$26)</f>
        <v>0</v>
      </c>
      <c r="AO43" s="3">
        <f>M43*(Rewards!F$25+$U43*Rewards!F$26)</f>
        <v>0</v>
      </c>
      <c r="AP43" s="3">
        <f t="shared" si="14"/>
        <v>-8.833973752173259</v>
      </c>
      <c r="AR43" s="3">
        <f>J43*(Rewards!C$41+$U43*Rewards!C$42)</f>
        <v>6.348053865426525</v>
      </c>
      <c r="AS43" s="3">
        <f>K43*(Rewards!D$41+$U43*Rewards!D$42)</f>
        <v>34.35194613457348</v>
      </c>
      <c r="AT43" s="3">
        <f>L43*(Rewards!E$41+$U43*Rewards!E$42)</f>
        <v>-2.7568883903163184</v>
      </c>
      <c r="AU43" s="3">
        <f>M43*(Rewards!F$41+$U43*Rewards!F$42)</f>
        <v>63.36000000000001</v>
      </c>
      <c r="AV43" s="3">
        <f t="shared" si="15"/>
        <v>101.3031116096837</v>
      </c>
      <c r="AX43" s="6">
        <f t="shared" si="16"/>
        <v>3.4790086613339195</v>
      </c>
      <c r="AY43" s="3">
        <f t="shared" si="17"/>
        <v>-8.833973752173259</v>
      </c>
      <c r="AZ43" s="3">
        <f t="shared" si="18"/>
        <v>83.16950330918837</v>
      </c>
      <c r="BA43" s="3">
        <f t="shared" si="19"/>
        <v>74.33552955701511</v>
      </c>
      <c r="BC43" s="6">
        <f t="shared" si="20"/>
        <v>3.4790086613339195</v>
      </c>
      <c r="BD43" s="3">
        <f t="shared" si="21"/>
        <v>14.43360830049532</v>
      </c>
      <c r="BE43" s="3">
        <f t="shared" si="22"/>
        <v>0</v>
      </c>
      <c r="BF43" s="3">
        <f t="shared" si="23"/>
        <v>14.433608300495322</v>
      </c>
    </row>
    <row r="44" spans="1:58" ht="12">
      <c r="A44">
        <f t="shared" si="3"/>
        <v>38</v>
      </c>
      <c r="B44" s="7">
        <v>1</v>
      </c>
      <c r="C44" s="11">
        <f t="shared" si="0"/>
        <v>0.23988329190194907</v>
      </c>
      <c r="D44" s="2">
        <f t="shared" si="1"/>
        <v>0.7601167080980509</v>
      </c>
      <c r="E44">
        <f t="shared" si="4"/>
        <v>0.23988329190194907</v>
      </c>
      <c r="F44">
        <f t="shared" si="5"/>
        <v>0.7601167080980509</v>
      </c>
      <c r="H44">
        <f t="shared" si="6"/>
        <v>37</v>
      </c>
      <c r="I44">
        <f t="shared" si="7"/>
        <v>38</v>
      </c>
      <c r="J44" s="12">
        <f>SUM(E$6:E43)</f>
        <v>6.005380941010651</v>
      </c>
      <c r="K44" s="12">
        <f>SUM(F$6:F43)</f>
        <v>31.99461905898935</v>
      </c>
      <c r="L44" s="12">
        <f>SUM($B44:$B$106)*C$109</f>
        <v>6.300000000000001</v>
      </c>
      <c r="M44" s="12">
        <f>SUM($B44:$B$106)*D$109</f>
        <v>56.7</v>
      </c>
      <c r="N44" s="2">
        <f t="shared" si="8"/>
        <v>0.4880288525645126</v>
      </c>
      <c r="O44" s="2">
        <f t="shared" si="2"/>
        <v>0.5119711474354873</v>
      </c>
      <c r="Q44" s="3">
        <f>C44*Rewards!$C$21+D44*Rewards!$D$21</f>
        <v>1</v>
      </c>
      <c r="R44" s="3">
        <f>C44*Rewards!$C$22+D44*Rewards!$D$22</f>
        <v>-0.3166459453105728</v>
      </c>
      <c r="S44" s="3">
        <f>C$109*Rewards!$E$21+D$109*Rewards!$F$21</f>
        <v>0</v>
      </c>
      <c r="T44" s="3">
        <f>C$109*Rewards!$E$22+D$109*Rewards!$F$22</f>
        <v>-0.022000000000000006</v>
      </c>
      <c r="U44" s="6">
        <f t="shared" si="9"/>
        <v>3.3939038222499414</v>
      </c>
      <c r="W44" s="3">
        <f>J44*(Rewards!C$21+$U44*Rewards!C$22)</f>
        <v>-20.89844369427651</v>
      </c>
      <c r="X44" s="3">
        <f>K44*(Rewards!D$21+$U44*Rewards!D$22)</f>
        <v>31.99461905898935</v>
      </c>
      <c r="Y44" s="3">
        <f>L44*(Rewards!E$21+$U44*Rewards!E$22)</f>
        <v>-4.70395069763842</v>
      </c>
      <c r="Z44" s="3">
        <f>M44*(Rewards!F$21+$U44*Rewards!F$22)</f>
        <v>0</v>
      </c>
      <c r="AA44" s="3">
        <f t="shared" si="10"/>
        <v>6.392224667074422</v>
      </c>
      <c r="AC44" s="3">
        <f>J44*(Rewards!C$37+$U44*Rewards!C$38)</f>
        <v>17.935883090191442</v>
      </c>
      <c r="AD44" s="3">
        <f>K44*(Rewards!D$37+$U44*Rewards!D$38)</f>
        <v>0</v>
      </c>
      <c r="AE44" s="3">
        <f>L44*(Rewards!E$37+$U44*Rewards!E$38)</f>
        <v>2.2260493023615826</v>
      </c>
      <c r="AF44" s="3">
        <f>M44*(Rewards!F$37+$U44*Rewards!F$38)</f>
        <v>62.37000000000001</v>
      </c>
      <c r="AG44" s="3">
        <f t="shared" si="11"/>
        <v>82.53193239255305</v>
      </c>
      <c r="AH44" s="3"/>
      <c r="AI44" s="6">
        <f t="shared" si="12"/>
        <v>3.3939038222499414</v>
      </c>
      <c r="AJ44" s="3">
        <f t="shared" si="13"/>
        <v>88.92415705962746</v>
      </c>
      <c r="AL44" s="3">
        <f>J44*(Rewards!C$25+$U44*Rewards!C$26)</f>
        <v>-8.967941545095721</v>
      </c>
      <c r="AM44" s="3">
        <f>K44*(Rewards!D$25+$U44*Rewards!D$26)</f>
        <v>0</v>
      </c>
      <c r="AN44" s="3">
        <f>L44*(Rewards!E$25+$U44*Rewards!E$26)</f>
        <v>0</v>
      </c>
      <c r="AO44" s="3">
        <f>M44*(Rewards!F$25+$U44*Rewards!F$26)</f>
        <v>0</v>
      </c>
      <c r="AP44" s="3">
        <f t="shared" si="14"/>
        <v>-8.967941545095721</v>
      </c>
      <c r="AR44" s="3">
        <f>J44*(Rewards!C$41+$U44*Rewards!C$42)</f>
        <v>6.605919035111717</v>
      </c>
      <c r="AS44" s="3">
        <f>K44*(Rewards!D$41+$U44*Rewards!D$42)</f>
        <v>35.194080964888286</v>
      </c>
      <c r="AT44" s="3">
        <f>L44*(Rewards!E$41+$U44*Rewards!E$42)</f>
        <v>-2.477901395276839</v>
      </c>
      <c r="AU44" s="3">
        <f>M44*(Rewards!F$41+$U44*Rewards!F$42)</f>
        <v>62.37000000000001</v>
      </c>
      <c r="AV44" s="3">
        <f t="shared" si="15"/>
        <v>101.69209860472318</v>
      </c>
      <c r="AX44" s="6">
        <f t="shared" si="16"/>
        <v>3.3939038222499414</v>
      </c>
      <c r="AY44" s="3">
        <f t="shared" si="17"/>
        <v>-8.967941545095721</v>
      </c>
      <c r="AZ44" s="3">
        <f t="shared" si="18"/>
        <v>82.53193239255305</v>
      </c>
      <c r="BA44" s="3">
        <f t="shared" si="19"/>
        <v>73.56399084745732</v>
      </c>
      <c r="BC44" s="6">
        <f t="shared" si="20"/>
        <v>3.3939038222499414</v>
      </c>
      <c r="BD44" s="3">
        <f t="shared" si="21"/>
        <v>15.360166212170142</v>
      </c>
      <c r="BE44" s="3">
        <f t="shared" si="22"/>
        <v>0</v>
      </c>
      <c r="BF44" s="3">
        <f t="shared" si="23"/>
        <v>15.360166212170142</v>
      </c>
    </row>
    <row r="45" spans="1:58" ht="12">
      <c r="A45">
        <f t="shared" si="3"/>
        <v>39</v>
      </c>
      <c r="B45" s="7">
        <v>1</v>
      </c>
      <c r="C45" s="11">
        <f t="shared" si="0"/>
        <v>0.2454708915685031</v>
      </c>
      <c r="D45" s="2">
        <f t="shared" si="1"/>
        <v>0.7545291084314969</v>
      </c>
      <c r="E45">
        <f t="shared" si="4"/>
        <v>0.2454708915685031</v>
      </c>
      <c r="F45">
        <f t="shared" si="5"/>
        <v>0.7545291084314969</v>
      </c>
      <c r="H45">
        <f t="shared" si="6"/>
        <v>38</v>
      </c>
      <c r="I45">
        <f t="shared" si="7"/>
        <v>39</v>
      </c>
      <c r="J45" s="12">
        <f>SUM(E$6:E44)</f>
        <v>6.2452642329126</v>
      </c>
      <c r="K45" s="12">
        <f>SUM(F$6:F44)</f>
        <v>32.7547357670874</v>
      </c>
      <c r="L45" s="12">
        <f>SUM($B45:$B$106)*C$109</f>
        <v>6.2</v>
      </c>
      <c r="M45" s="12">
        <f>SUM($B45:$B$106)*D$109</f>
        <v>55.800000000000004</v>
      </c>
      <c r="N45" s="2">
        <f t="shared" si="8"/>
        <v>0.5018185324178532</v>
      </c>
      <c r="O45" s="2">
        <f t="shared" si="2"/>
        <v>0.49818146758214676</v>
      </c>
      <c r="Q45" s="3">
        <f>C45*Rewards!$C$21+D45*Rewards!$D$21</f>
        <v>1</v>
      </c>
      <c r="R45" s="3">
        <f>C45*Rewards!$C$22+D45*Rewards!$D$22</f>
        <v>-0.3240215768704241</v>
      </c>
      <c r="S45" s="3">
        <f>C$109*Rewards!$E$21+D$109*Rewards!$F$21</f>
        <v>0</v>
      </c>
      <c r="T45" s="3">
        <f>C$109*Rewards!$E$22+D$109*Rewards!$F$22</f>
        <v>-0.022000000000000006</v>
      </c>
      <c r="U45" s="6">
        <f t="shared" si="9"/>
        <v>3.3110217169319287</v>
      </c>
      <c r="W45" s="3">
        <f>J45*(Rewards!C$21+$U45*Rewards!C$22)</f>
        <v>-21.04996703124783</v>
      </c>
      <c r="X45" s="3">
        <f>K45*(Rewards!D$21+$U45*Rewards!D$22)</f>
        <v>32.7547357670874</v>
      </c>
      <c r="Y45" s="3">
        <f>L45*(Rewards!E$21+$U45*Rewards!E$22)</f>
        <v>-4.516233621895152</v>
      </c>
      <c r="Z45" s="3">
        <f>M45*(Rewards!F$21+$U45*Rewards!F$22)</f>
        <v>0</v>
      </c>
      <c r="AA45" s="3">
        <f t="shared" si="10"/>
        <v>7.18853511394442</v>
      </c>
      <c r="AC45" s="3">
        <f>J45*(Rewards!C$37+$U45*Rewards!C$38)</f>
        <v>18.196820842773626</v>
      </c>
      <c r="AD45" s="3">
        <f>K45*(Rewards!D$37+$U45*Rewards!D$38)</f>
        <v>0</v>
      </c>
      <c r="AE45" s="3">
        <f>L45*(Rewards!E$37+$U45*Rewards!E$38)</f>
        <v>2.3037663781048505</v>
      </c>
      <c r="AF45" s="3">
        <f>M45*(Rewards!F$37+$U45*Rewards!F$38)</f>
        <v>61.38000000000001</v>
      </c>
      <c r="AG45" s="3">
        <f t="shared" si="11"/>
        <v>81.88058722087848</v>
      </c>
      <c r="AH45" s="3"/>
      <c r="AI45" s="6">
        <f t="shared" si="12"/>
        <v>3.3110217169319287</v>
      </c>
      <c r="AJ45" s="3">
        <f t="shared" si="13"/>
        <v>89.06912233482291</v>
      </c>
      <c r="AL45" s="3">
        <f>J45*(Rewards!C$25+$U45*Rewards!C$26)</f>
        <v>-9.098410421386813</v>
      </c>
      <c r="AM45" s="3">
        <f>K45*(Rewards!D$25+$U45*Rewards!D$26)</f>
        <v>0</v>
      </c>
      <c r="AN45" s="3">
        <f>L45*(Rewards!E$25+$U45*Rewards!E$26)</f>
        <v>0</v>
      </c>
      <c r="AO45" s="3">
        <f>M45*(Rewards!F$25+$U45*Rewards!F$26)</f>
        <v>0</v>
      </c>
      <c r="AP45" s="3">
        <f t="shared" si="14"/>
        <v>-9.098410421386813</v>
      </c>
      <c r="AR45" s="3">
        <f>J45*(Rewards!C$41+$U45*Rewards!C$42)</f>
        <v>6.86979065620386</v>
      </c>
      <c r="AS45" s="3">
        <f>K45*(Rewards!D$41+$U45*Rewards!D$42)</f>
        <v>36.030209343796145</v>
      </c>
      <c r="AT45" s="3">
        <f>L45*(Rewards!E$41+$U45*Rewards!E$42)</f>
        <v>-2.212467243790303</v>
      </c>
      <c r="AU45" s="3">
        <f>M45*(Rewards!F$41+$U45*Rewards!F$42)</f>
        <v>61.38000000000001</v>
      </c>
      <c r="AV45" s="3">
        <f t="shared" si="15"/>
        <v>102.06753275620972</v>
      </c>
      <c r="AX45" s="6">
        <f t="shared" si="16"/>
        <v>3.3110217169319287</v>
      </c>
      <c r="AY45" s="3">
        <f t="shared" si="17"/>
        <v>-9.098410421386813</v>
      </c>
      <c r="AZ45" s="3">
        <f t="shared" si="18"/>
        <v>81.88058722087848</v>
      </c>
      <c r="BA45" s="3">
        <f t="shared" si="19"/>
        <v>72.78217679949167</v>
      </c>
      <c r="BC45" s="6">
        <f t="shared" si="20"/>
        <v>3.3110217169319287</v>
      </c>
      <c r="BD45" s="3">
        <f t="shared" si="21"/>
        <v>16.286945535331235</v>
      </c>
      <c r="BE45" s="3">
        <f t="shared" si="22"/>
        <v>0</v>
      </c>
      <c r="BF45" s="3">
        <f t="shared" si="23"/>
        <v>16.286945535331242</v>
      </c>
    </row>
    <row r="46" spans="1:58" ht="12">
      <c r="A46">
        <f t="shared" si="3"/>
        <v>40</v>
      </c>
      <c r="B46" s="7">
        <v>1</v>
      </c>
      <c r="C46" s="11">
        <f t="shared" si="0"/>
        <v>0.25118864315095807</v>
      </c>
      <c r="D46" s="2">
        <f t="shared" si="1"/>
        <v>0.748811356849042</v>
      </c>
      <c r="E46">
        <f t="shared" si="4"/>
        <v>0.25118864315095807</v>
      </c>
      <c r="F46">
        <f t="shared" si="5"/>
        <v>0.748811356849042</v>
      </c>
      <c r="H46">
        <f t="shared" si="6"/>
        <v>39</v>
      </c>
      <c r="I46">
        <f t="shared" si="7"/>
        <v>40</v>
      </c>
      <c r="J46" s="12">
        <f>SUM(E$6:E45)</f>
        <v>6.490735124481104</v>
      </c>
      <c r="K46" s="12">
        <f>SUM(F$6:F45)</f>
        <v>33.5092648755189</v>
      </c>
      <c r="L46" s="12">
        <f>SUM($B46:$B$106)*C$109</f>
        <v>6.1000000000000005</v>
      </c>
      <c r="M46" s="12">
        <f>SUM($B46:$B$106)*D$109</f>
        <v>54.9</v>
      </c>
      <c r="N46" s="2">
        <f t="shared" si="8"/>
        <v>0.5155167716824322</v>
      </c>
      <c r="O46" s="2">
        <f t="shared" si="2"/>
        <v>0.48448322831756785</v>
      </c>
      <c r="Q46" s="3">
        <f>C46*Rewards!$C$21+D46*Rewards!$D$21</f>
        <v>1</v>
      </c>
      <c r="R46" s="3">
        <f>C46*Rewards!$C$22+D46*Rewards!$D$22</f>
        <v>-0.33156900895926467</v>
      </c>
      <c r="S46" s="3">
        <f>C$109*Rewards!$E$21+D$109*Rewards!$F$21</f>
        <v>0</v>
      </c>
      <c r="T46" s="3">
        <f>C$109*Rewards!$E$22+D$109*Rewards!$F$22</f>
        <v>-0.022000000000000006</v>
      </c>
      <c r="U46" s="6">
        <f t="shared" si="9"/>
        <v>3.2302975138302275</v>
      </c>
      <c r="W46" s="3">
        <f>J46*(Rewards!C$21+$U46*Rewards!C$22)</f>
        <v>-21.185712182434127</v>
      </c>
      <c r="X46" s="3">
        <f>K46*(Rewards!D$21+$U46*Rewards!D$22)</f>
        <v>33.5092648755189</v>
      </c>
      <c r="Y46" s="3">
        <f>L46*(Rewards!E$21+$U46*Rewards!E$22)</f>
        <v>-4.335059263560167</v>
      </c>
      <c r="Z46" s="3">
        <f>M46*(Rewards!F$21+$U46*Rewards!F$22)</f>
        <v>0</v>
      </c>
      <c r="AA46" s="3">
        <f t="shared" si="10"/>
        <v>7.988493429524608</v>
      </c>
      <c r="AC46" s="3">
        <f>J46*(Rewards!C$37+$U46*Rewards!C$38)</f>
        <v>18.450964871276824</v>
      </c>
      <c r="AD46" s="3">
        <f>K46*(Rewards!D$37+$U46*Rewards!D$38)</f>
        <v>0</v>
      </c>
      <c r="AE46" s="3">
        <f>L46*(Rewards!E$37+$U46*Rewards!E$38)</f>
        <v>2.3749407364398363</v>
      </c>
      <c r="AF46" s="3">
        <f>M46*(Rewards!F$37+$U46*Rewards!F$38)</f>
        <v>60.39</v>
      </c>
      <c r="AG46" s="3">
        <f t="shared" si="11"/>
        <v>81.21590560771666</v>
      </c>
      <c r="AH46" s="3"/>
      <c r="AI46" s="6">
        <f t="shared" si="12"/>
        <v>3.2302975138302275</v>
      </c>
      <c r="AJ46" s="3">
        <f t="shared" si="13"/>
        <v>89.20439903724127</v>
      </c>
      <c r="AL46" s="3">
        <f>J46*(Rewards!C$25+$U46*Rewards!C$26)</f>
        <v>-9.225482435638412</v>
      </c>
      <c r="AM46" s="3">
        <f>K46*(Rewards!D$25+$U46*Rewards!D$26)</f>
        <v>0</v>
      </c>
      <c r="AN46" s="3">
        <f>L46*(Rewards!E$25+$U46*Rewards!E$26)</f>
        <v>0</v>
      </c>
      <c r="AO46" s="3">
        <f>M46*(Rewards!F$25+$U46*Rewards!F$26)</f>
        <v>0</v>
      </c>
      <c r="AP46" s="3">
        <f t="shared" si="14"/>
        <v>-9.225482435638412</v>
      </c>
      <c r="AR46" s="3">
        <f>J46*(Rewards!C$41+$U46*Rewards!C$42)</f>
        <v>7.139808636929215</v>
      </c>
      <c r="AS46" s="3">
        <f>K46*(Rewards!D$41+$U46*Rewards!D$42)</f>
        <v>36.8601913630708</v>
      </c>
      <c r="AT46" s="3">
        <f>L46*(Rewards!E$41+$U46*Rewards!E$42)</f>
        <v>-1.9601185271203316</v>
      </c>
      <c r="AU46" s="3">
        <f>M46*(Rewards!F$41+$U46*Rewards!F$42)</f>
        <v>60.39</v>
      </c>
      <c r="AV46" s="3">
        <f t="shared" si="15"/>
        <v>102.42988147287969</v>
      </c>
      <c r="AX46" s="6">
        <f t="shared" si="16"/>
        <v>3.2302975138302275</v>
      </c>
      <c r="AY46" s="3">
        <f t="shared" si="17"/>
        <v>-9.225482435638412</v>
      </c>
      <c r="AZ46" s="3">
        <f t="shared" si="18"/>
        <v>81.21590560771666</v>
      </c>
      <c r="BA46" s="3">
        <f t="shared" si="19"/>
        <v>71.99042317207825</v>
      </c>
      <c r="BC46" s="6">
        <f t="shared" si="20"/>
        <v>3.2302975138302275</v>
      </c>
      <c r="BD46" s="3">
        <f t="shared" si="21"/>
        <v>17.21397586516302</v>
      </c>
      <c r="BE46" s="3">
        <f t="shared" si="22"/>
        <v>0</v>
      </c>
      <c r="BF46" s="3">
        <f t="shared" si="23"/>
        <v>17.21397586516302</v>
      </c>
    </row>
    <row r="47" spans="1:58" ht="12">
      <c r="A47">
        <f t="shared" si="3"/>
        <v>41</v>
      </c>
      <c r="B47" s="7">
        <v>1</v>
      </c>
      <c r="C47" s="11">
        <f t="shared" si="0"/>
        <v>0.25703957827688645</v>
      </c>
      <c r="D47" s="2">
        <f t="shared" si="1"/>
        <v>0.7429604217231136</v>
      </c>
      <c r="E47">
        <f t="shared" si="4"/>
        <v>0.25703957827688645</v>
      </c>
      <c r="F47">
        <f t="shared" si="5"/>
        <v>0.7429604217231136</v>
      </c>
      <c r="H47">
        <f t="shared" si="6"/>
        <v>40</v>
      </c>
      <c r="I47">
        <f t="shared" si="7"/>
        <v>41</v>
      </c>
      <c r="J47" s="12">
        <f>SUM(E$6:E46)</f>
        <v>6.741923767632062</v>
      </c>
      <c r="K47" s="12">
        <f>SUM(F$6:F46)</f>
        <v>34.25807623236794</v>
      </c>
      <c r="L47" s="12">
        <f>SUM($B47:$B$106)*C$109</f>
        <v>6</v>
      </c>
      <c r="M47" s="12">
        <f>SUM($B47:$B$106)*D$109</f>
        <v>54</v>
      </c>
      <c r="N47" s="2">
        <f t="shared" si="8"/>
        <v>0.5291134910694077</v>
      </c>
      <c r="O47" s="2">
        <f t="shared" si="2"/>
        <v>0.47088650893059225</v>
      </c>
      <c r="Q47" s="3">
        <f>C47*Rewards!$C$21+D47*Rewards!$D$21</f>
        <v>1</v>
      </c>
      <c r="R47" s="3">
        <f>C47*Rewards!$C$22+D47*Rewards!$D$22</f>
        <v>-0.33929224332549013</v>
      </c>
      <c r="S47" s="3">
        <f>C$109*Rewards!$E$21+D$109*Rewards!$F$21</f>
        <v>0</v>
      </c>
      <c r="T47" s="3">
        <f>C$109*Rewards!$E$22+D$109*Rewards!$F$22</f>
        <v>-0.022000000000000006</v>
      </c>
      <c r="U47" s="6">
        <f t="shared" si="9"/>
        <v>3.1516685990150823</v>
      </c>
      <c r="W47" s="3">
        <f>J47*(Rewards!C$21+$U47*Rewards!C$22)</f>
        <v>-21.30584468709518</v>
      </c>
      <c r="X47" s="3">
        <f>K47*(Rewards!D$21+$U47*Rewards!D$22)</f>
        <v>34.25807623236794</v>
      </c>
      <c r="Y47" s="3">
        <f>L47*(Rewards!E$21+$U47*Rewards!E$22)</f>
        <v>-4.16020255069991</v>
      </c>
      <c r="Z47" s="3">
        <f>M47*(Rewards!F$21+$U47*Rewards!F$22)</f>
        <v>0</v>
      </c>
      <c r="AA47" s="3">
        <f t="shared" si="10"/>
        <v>8.79202899457285</v>
      </c>
      <c r="AC47" s="3">
        <f>J47*(Rewards!C$37+$U47*Rewards!C$38)</f>
        <v>18.6985123031515</v>
      </c>
      <c r="AD47" s="3">
        <f>K47*(Rewards!D$37+$U47*Rewards!D$38)</f>
        <v>0</v>
      </c>
      <c r="AE47" s="3">
        <f>L47*(Rewards!E$37+$U47*Rewards!E$38)</f>
        <v>2.4397974493000927</v>
      </c>
      <c r="AF47" s="3">
        <f>M47*(Rewards!F$37+$U47*Rewards!F$38)</f>
        <v>59.400000000000006</v>
      </c>
      <c r="AG47" s="3">
        <f t="shared" si="11"/>
        <v>80.5383097524516</v>
      </c>
      <c r="AH47" s="3"/>
      <c r="AI47" s="6">
        <f t="shared" si="12"/>
        <v>3.1516685990150823</v>
      </c>
      <c r="AJ47" s="3">
        <f t="shared" si="13"/>
        <v>89.33033874702444</v>
      </c>
      <c r="AL47" s="3">
        <f>J47*(Rewards!C$25+$U47*Rewards!C$26)</f>
        <v>-9.34925615157575</v>
      </c>
      <c r="AM47" s="3">
        <f>K47*(Rewards!D$25+$U47*Rewards!D$26)</f>
        <v>0</v>
      </c>
      <c r="AN47" s="3">
        <f>L47*(Rewards!E$25+$U47*Rewards!E$26)</f>
        <v>0</v>
      </c>
      <c r="AO47" s="3">
        <f>M47*(Rewards!F$25+$U47*Rewards!F$26)</f>
        <v>0</v>
      </c>
      <c r="AP47" s="3">
        <f t="shared" si="14"/>
        <v>-9.34925615157575</v>
      </c>
      <c r="AR47" s="3">
        <f>J47*(Rewards!C$41+$U47*Rewards!C$42)</f>
        <v>7.416116144395269</v>
      </c>
      <c r="AS47" s="3">
        <f>K47*(Rewards!D$41+$U47*Rewards!D$42)</f>
        <v>37.68388385560474</v>
      </c>
      <c r="AT47" s="3">
        <f>L47*(Rewards!E$41+$U47*Rewards!E$42)</f>
        <v>-1.7204051013998183</v>
      </c>
      <c r="AU47" s="3">
        <f>M47*(Rewards!F$41+$U47*Rewards!F$42)</f>
        <v>59.400000000000006</v>
      </c>
      <c r="AV47" s="3">
        <f t="shared" si="15"/>
        <v>102.7795948986002</v>
      </c>
      <c r="AX47" s="6">
        <f t="shared" si="16"/>
        <v>3.1516685990150823</v>
      </c>
      <c r="AY47" s="3">
        <f t="shared" si="17"/>
        <v>-9.34925615157575</v>
      </c>
      <c r="AZ47" s="3">
        <f t="shared" si="18"/>
        <v>80.5383097524516</v>
      </c>
      <c r="BA47" s="3">
        <f t="shared" si="19"/>
        <v>71.18905360087585</v>
      </c>
      <c r="BC47" s="6">
        <f t="shared" si="20"/>
        <v>3.1516685990150823</v>
      </c>
      <c r="BD47" s="3">
        <f t="shared" si="21"/>
        <v>18.141285146148597</v>
      </c>
      <c r="BE47" s="3">
        <f t="shared" si="22"/>
        <v>0</v>
      </c>
      <c r="BF47" s="3">
        <f t="shared" si="23"/>
        <v>18.14128514614859</v>
      </c>
    </row>
    <row r="48" spans="1:58" ht="12">
      <c r="A48">
        <f t="shared" si="3"/>
        <v>42</v>
      </c>
      <c r="B48" s="7">
        <v>1</v>
      </c>
      <c r="C48" s="11">
        <f t="shared" si="0"/>
        <v>0.26302679918953825</v>
      </c>
      <c r="D48" s="2">
        <f t="shared" si="1"/>
        <v>0.7369732008104617</v>
      </c>
      <c r="E48">
        <f t="shared" si="4"/>
        <v>0.26302679918953825</v>
      </c>
      <c r="F48">
        <f t="shared" si="5"/>
        <v>0.7369732008104617</v>
      </c>
      <c r="H48">
        <f t="shared" si="6"/>
        <v>41</v>
      </c>
      <c r="I48">
        <f t="shared" si="7"/>
        <v>42</v>
      </c>
      <c r="J48" s="12">
        <f>SUM(E$6:E47)</f>
        <v>6.998963345908948</v>
      </c>
      <c r="K48" s="12">
        <f>SUM(F$6:F47)</f>
        <v>35.00103665409105</v>
      </c>
      <c r="L48" s="12">
        <f>SUM($B48:$B$106)*C$109</f>
        <v>5.9</v>
      </c>
      <c r="M48" s="12">
        <f>SUM($B48:$B$106)*D$109</f>
        <v>53.1</v>
      </c>
      <c r="N48" s="2">
        <f t="shared" si="8"/>
        <v>0.5425989018046747</v>
      </c>
      <c r="O48" s="2">
        <f t="shared" si="2"/>
        <v>0.45740109819532526</v>
      </c>
      <c r="Q48" s="3">
        <f>C48*Rewards!$C$21+D48*Rewards!$D$21</f>
        <v>1</v>
      </c>
      <c r="R48" s="3">
        <f>C48*Rewards!$C$22+D48*Rewards!$D$22</f>
        <v>-0.3471953749301905</v>
      </c>
      <c r="S48" s="3">
        <f>C$109*Rewards!$E$21+D$109*Rewards!$F$21</f>
        <v>0</v>
      </c>
      <c r="T48" s="3">
        <f>C$109*Rewards!$E$22+D$109*Rewards!$F$22</f>
        <v>-0.022000000000000006</v>
      </c>
      <c r="U48" s="6">
        <f t="shared" si="9"/>
        <v>3.0750744847298934</v>
      </c>
      <c r="W48" s="3">
        <f>J48*(Rewards!C$21+$U48*Rewards!C$22)</f>
        <v>-21.410517012116024</v>
      </c>
      <c r="X48" s="3">
        <f>K48*(Rewards!D$21+$U48*Rewards!D$22)</f>
        <v>35.00103665409105</v>
      </c>
      <c r="Y48" s="3">
        <f>L48*(Rewards!E$21+$U48*Rewards!E$22)</f>
        <v>-3.9914466811794025</v>
      </c>
      <c r="Z48" s="3">
        <f>M48*(Rewards!F$21+$U48*Rewards!F$22)</f>
        <v>0</v>
      </c>
      <c r="AA48" s="3">
        <f t="shared" si="10"/>
        <v>9.599072960795626</v>
      </c>
      <c r="AC48" s="3">
        <f>J48*(Rewards!C$37+$U48*Rewards!C$38)</f>
        <v>18.93965357201665</v>
      </c>
      <c r="AD48" s="3">
        <f>K48*(Rewards!D$37+$U48*Rewards!D$38)</f>
        <v>0</v>
      </c>
      <c r="AE48" s="3">
        <f>L48*(Rewards!E$37+$U48*Rewards!E$38)</f>
        <v>2.4985533188205995</v>
      </c>
      <c r="AF48" s="3">
        <f>M48*(Rewards!F$37+$U48*Rewards!F$38)</f>
        <v>58.410000000000004</v>
      </c>
      <c r="AG48" s="3">
        <f t="shared" si="11"/>
        <v>79.84820689083725</v>
      </c>
      <c r="AH48" s="3"/>
      <c r="AI48" s="6">
        <f t="shared" si="12"/>
        <v>3.0750744847298934</v>
      </c>
      <c r="AJ48" s="3">
        <f t="shared" si="13"/>
        <v>89.44727985163287</v>
      </c>
      <c r="AL48" s="3">
        <f>J48*(Rewards!C$25+$U48*Rewards!C$26)</f>
        <v>-9.469826786008325</v>
      </c>
      <c r="AM48" s="3">
        <f>K48*(Rewards!D$25+$U48*Rewards!D$26)</f>
        <v>0</v>
      </c>
      <c r="AN48" s="3">
        <f>L48*(Rewards!E$25+$U48*Rewards!E$26)</f>
        <v>0</v>
      </c>
      <c r="AO48" s="3">
        <f>M48*(Rewards!F$25+$U48*Rewards!F$26)</f>
        <v>0</v>
      </c>
      <c r="AP48" s="3">
        <f t="shared" si="14"/>
        <v>-9.469826786008325</v>
      </c>
      <c r="AR48" s="3">
        <f>J48*(Rewards!C$41+$U48*Rewards!C$42)</f>
        <v>7.698859680499844</v>
      </c>
      <c r="AS48" s="3">
        <f>K48*(Rewards!D$41+$U48*Rewards!D$42)</f>
        <v>38.50114031950016</v>
      </c>
      <c r="AT48" s="3">
        <f>L48*(Rewards!E$41+$U48*Rewards!E$42)</f>
        <v>-1.4928933623588043</v>
      </c>
      <c r="AU48" s="3">
        <f>M48*(Rewards!F$41+$U48*Rewards!F$42)</f>
        <v>58.410000000000004</v>
      </c>
      <c r="AV48" s="3">
        <f t="shared" si="15"/>
        <v>103.1171066376412</v>
      </c>
      <c r="AX48" s="6">
        <f t="shared" si="16"/>
        <v>3.0750744847298934</v>
      </c>
      <c r="AY48" s="3">
        <f t="shared" si="17"/>
        <v>-9.469826786008325</v>
      </c>
      <c r="AZ48" s="3">
        <f t="shared" si="18"/>
        <v>79.84820689083725</v>
      </c>
      <c r="BA48" s="3">
        <f t="shared" si="19"/>
        <v>70.37838010482892</v>
      </c>
      <c r="BC48" s="6">
        <f t="shared" si="20"/>
        <v>3.0750744847298934</v>
      </c>
      <c r="BD48" s="3">
        <f t="shared" si="21"/>
        <v>19.06889974680395</v>
      </c>
      <c r="BE48" s="3">
        <f t="shared" si="22"/>
        <v>0</v>
      </c>
      <c r="BF48" s="3">
        <f t="shared" si="23"/>
        <v>19.06889974680395</v>
      </c>
    </row>
    <row r="49" spans="1:58" ht="12">
      <c r="A49">
        <f t="shared" si="3"/>
        <v>43</v>
      </c>
      <c r="B49" s="7">
        <v>1</v>
      </c>
      <c r="C49" s="11">
        <f t="shared" si="0"/>
        <v>0.26915348039269166</v>
      </c>
      <c r="D49" s="2">
        <f t="shared" si="1"/>
        <v>0.7308465196073084</v>
      </c>
      <c r="E49">
        <f t="shared" si="4"/>
        <v>0.26915348039269166</v>
      </c>
      <c r="F49">
        <f t="shared" si="5"/>
        <v>0.7308465196073084</v>
      </c>
      <c r="H49">
        <f t="shared" si="6"/>
        <v>42</v>
      </c>
      <c r="I49">
        <f t="shared" si="7"/>
        <v>43</v>
      </c>
      <c r="J49" s="12">
        <f>SUM(E$6:E48)</f>
        <v>7.261990145098487</v>
      </c>
      <c r="K49" s="12">
        <f>SUM(F$6:F48)</f>
        <v>35.73800985490151</v>
      </c>
      <c r="L49" s="12">
        <f>SUM($B49:$B$106)*C$109</f>
        <v>5.800000000000001</v>
      </c>
      <c r="M49" s="12">
        <f>SUM($B49:$B$106)*D$109</f>
        <v>52.2</v>
      </c>
      <c r="N49" s="2">
        <f t="shared" si="8"/>
        <v>0.5559635296328522</v>
      </c>
      <c r="O49" s="2">
        <f t="shared" si="2"/>
        <v>0.4440364703671478</v>
      </c>
      <c r="Q49" s="3">
        <f>C49*Rewards!$C$21+D49*Rewards!$D$21</f>
        <v>1</v>
      </c>
      <c r="R49" s="3">
        <f>C49*Rewards!$C$22+D49*Rewards!$D$22</f>
        <v>-0.355282594118353</v>
      </c>
      <c r="S49" s="3">
        <f>C$109*Rewards!$E$21+D$109*Rewards!$F$21</f>
        <v>0</v>
      </c>
      <c r="T49" s="3">
        <f>C$109*Rewards!$E$22+D$109*Rewards!$F$22</f>
        <v>-0.022000000000000006</v>
      </c>
      <c r="U49" s="6">
        <f t="shared" si="9"/>
        <v>3.0004567224560397</v>
      </c>
      <c r="W49" s="3">
        <f>J49*(Rewards!C$21+$U49*Rewards!C$22)</f>
        <v>-21.499868891938267</v>
      </c>
      <c r="X49" s="3">
        <f>K49*(Rewards!D$21+$U49*Rewards!D$22)</f>
        <v>35.73800985490151</v>
      </c>
      <c r="Y49" s="3">
        <f>L49*(Rewards!E$21+$U49*Rewards!E$22)</f>
        <v>-3.828582777853908</v>
      </c>
      <c r="Z49" s="3">
        <f>M49*(Rewards!F$21+$U49*Rewards!F$22)</f>
        <v>0</v>
      </c>
      <c r="AA49" s="3">
        <f t="shared" si="10"/>
        <v>10.409558185109338</v>
      </c>
      <c r="AC49" s="3">
        <f>J49*(Rewards!C$37+$U49*Rewards!C$38)</f>
        <v>19.174572691357838</v>
      </c>
      <c r="AD49" s="3">
        <f>K49*(Rewards!D$37+$U49*Rewards!D$38)</f>
        <v>0</v>
      </c>
      <c r="AE49" s="3">
        <f>L49*(Rewards!E$37+$U49*Rewards!E$38)</f>
        <v>2.5514172221460947</v>
      </c>
      <c r="AF49" s="3">
        <f>M49*(Rewards!F$37+$U49*Rewards!F$38)</f>
        <v>57.42000000000001</v>
      </c>
      <c r="AG49" s="3">
        <f t="shared" si="11"/>
        <v>79.14598991350394</v>
      </c>
      <c r="AH49" s="3"/>
      <c r="AI49" s="6">
        <f t="shared" si="12"/>
        <v>3.0004567224560397</v>
      </c>
      <c r="AJ49" s="3">
        <f t="shared" si="13"/>
        <v>89.55554809861327</v>
      </c>
      <c r="AL49" s="3">
        <f>J49*(Rewards!C$25+$U49*Rewards!C$26)</f>
        <v>-9.587286345678919</v>
      </c>
      <c r="AM49" s="3">
        <f>K49*(Rewards!D$25+$U49*Rewards!D$26)</f>
        <v>0</v>
      </c>
      <c r="AN49" s="3">
        <f>L49*(Rewards!E$25+$U49*Rewards!E$26)</f>
        <v>0</v>
      </c>
      <c r="AO49" s="3">
        <f>M49*(Rewards!F$25+$U49*Rewards!F$26)</f>
        <v>0</v>
      </c>
      <c r="AP49" s="3">
        <f t="shared" si="14"/>
        <v>-9.587286345678919</v>
      </c>
      <c r="AR49" s="3">
        <f>J49*(Rewards!C$41+$U49*Rewards!C$42)</f>
        <v>7.9881891596083365</v>
      </c>
      <c r="AS49" s="3">
        <f>K49*(Rewards!D$41+$U49*Rewards!D$42)</f>
        <v>39.311810840391665</v>
      </c>
      <c r="AT49" s="3">
        <f>L49*(Rewards!E$41+$U49*Rewards!E$42)</f>
        <v>-1.2771655557078145</v>
      </c>
      <c r="AU49" s="3">
        <f>M49*(Rewards!F$41+$U49*Rewards!F$42)</f>
        <v>57.42000000000001</v>
      </c>
      <c r="AV49" s="3">
        <f t="shared" si="15"/>
        <v>103.4428344442922</v>
      </c>
      <c r="AX49" s="6">
        <f t="shared" si="16"/>
        <v>3.0004567224560397</v>
      </c>
      <c r="AY49" s="3">
        <f t="shared" si="17"/>
        <v>-9.587286345678919</v>
      </c>
      <c r="AZ49" s="3">
        <f t="shared" si="18"/>
        <v>79.14598991350394</v>
      </c>
      <c r="BA49" s="3">
        <f t="shared" si="19"/>
        <v>69.55870356782502</v>
      </c>
      <c r="BC49" s="6">
        <f t="shared" si="20"/>
        <v>3.0004567224560397</v>
      </c>
      <c r="BD49" s="3">
        <f t="shared" si="21"/>
        <v>19.99684453078826</v>
      </c>
      <c r="BE49" s="3">
        <f t="shared" si="22"/>
        <v>0</v>
      </c>
      <c r="BF49" s="3">
        <f t="shared" si="23"/>
        <v>19.996844530788252</v>
      </c>
    </row>
    <row r="50" spans="1:58" ht="12">
      <c r="A50">
        <f t="shared" si="3"/>
        <v>44</v>
      </c>
      <c r="B50" s="7">
        <v>1</v>
      </c>
      <c r="C50" s="11">
        <f t="shared" si="0"/>
        <v>0.2754228703338166</v>
      </c>
      <c r="D50" s="2">
        <f t="shared" si="1"/>
        <v>0.7245771296661834</v>
      </c>
      <c r="E50">
        <f t="shared" si="4"/>
        <v>0.2754228703338166</v>
      </c>
      <c r="F50">
        <f t="shared" si="5"/>
        <v>0.7245771296661834</v>
      </c>
      <c r="H50">
        <f t="shared" si="6"/>
        <v>43</v>
      </c>
      <c r="I50">
        <f t="shared" si="7"/>
        <v>44</v>
      </c>
      <c r="J50" s="12">
        <f>SUM(E$6:E49)</f>
        <v>7.531143625491179</v>
      </c>
      <c r="K50" s="12">
        <f>SUM(F$6:F49)</f>
        <v>36.468856374508825</v>
      </c>
      <c r="L50" s="12">
        <f>SUM($B50:$B$106)*C$109</f>
        <v>5.7</v>
      </c>
      <c r="M50" s="12">
        <f>SUM($B50:$B$106)*D$109</f>
        <v>51.300000000000004</v>
      </c>
      <c r="N50" s="2">
        <f t="shared" si="8"/>
        <v>0.5691982370277989</v>
      </c>
      <c r="O50" s="2">
        <f t="shared" si="2"/>
        <v>0.4308017629722011</v>
      </c>
      <c r="Q50" s="3">
        <f>C50*Rewards!$C$21+D50*Rewards!$D$21</f>
        <v>1</v>
      </c>
      <c r="R50" s="3">
        <f>C50*Rewards!$C$22+D50*Rewards!$D$22</f>
        <v>-0.36355818884063795</v>
      </c>
      <c r="S50" s="3">
        <f>C$109*Rewards!$E$21+D$109*Rewards!$F$21</f>
        <v>0</v>
      </c>
      <c r="T50" s="3">
        <f>C$109*Rewards!$E$22+D$109*Rewards!$F$22</f>
        <v>-0.022000000000000006</v>
      </c>
      <c r="U50" s="6">
        <f t="shared" si="9"/>
        <v>2.927758820230112</v>
      </c>
      <c r="W50" s="3">
        <f>J50*(Rewards!C$21+$U50*Rewards!C$22)</f>
        <v>-21.574027646764915</v>
      </c>
      <c r="X50" s="3">
        <f>K50*(Rewards!D$21+$U50*Rewards!D$22)</f>
        <v>36.468856374508825</v>
      </c>
      <c r="Y50" s="3">
        <f>L50*(Rewards!E$21+$U50*Rewards!E$22)</f>
        <v>-3.6714095605685615</v>
      </c>
      <c r="Z50" s="3">
        <f>M50*(Rewards!F$21+$U50*Rewards!F$22)</f>
        <v>0</v>
      </c>
      <c r="AA50" s="3">
        <f t="shared" si="10"/>
        <v>11.223419167175349</v>
      </c>
      <c r="AC50" s="3">
        <f>J50*(Rewards!C$37+$U50*Rewards!C$38)</f>
        <v>19.403447514837396</v>
      </c>
      <c r="AD50" s="3">
        <f>K50*(Rewards!D$37+$U50*Rewards!D$38)</f>
        <v>0</v>
      </c>
      <c r="AE50" s="3">
        <f>L50*(Rewards!E$37+$U50*Rewards!E$38)</f>
        <v>2.5985904394314407</v>
      </c>
      <c r="AF50" s="3">
        <f>M50*(Rewards!F$37+$U50*Rewards!F$38)</f>
        <v>56.43000000000001</v>
      </c>
      <c r="AG50" s="3">
        <f t="shared" si="11"/>
        <v>78.43203795426885</v>
      </c>
      <c r="AH50" s="3"/>
      <c r="AI50" s="6">
        <f t="shared" si="12"/>
        <v>2.927758820230112</v>
      </c>
      <c r="AJ50" s="3">
        <f t="shared" si="13"/>
        <v>89.6554571214442</v>
      </c>
      <c r="AL50" s="3">
        <f>J50*(Rewards!C$25+$U50*Rewards!C$26)</f>
        <v>-9.701723757418698</v>
      </c>
      <c r="AM50" s="3">
        <f>K50*(Rewards!D$25+$U50*Rewards!D$26)</f>
        <v>0</v>
      </c>
      <c r="AN50" s="3">
        <f>L50*(Rewards!E$25+$U50*Rewards!E$26)</f>
        <v>0</v>
      </c>
      <c r="AO50" s="3">
        <f>M50*(Rewards!F$25+$U50*Rewards!F$26)</f>
        <v>0</v>
      </c>
      <c r="AP50" s="3">
        <f t="shared" si="14"/>
        <v>-9.701723757418698</v>
      </c>
      <c r="AR50" s="3">
        <f>J50*(Rewards!C$41+$U50*Rewards!C$42)</f>
        <v>8.284257988040297</v>
      </c>
      <c r="AS50" s="3">
        <f>K50*(Rewards!D$41+$U50*Rewards!D$42)</f>
        <v>40.11574201195971</v>
      </c>
      <c r="AT50" s="3">
        <f>L50*(Rewards!E$41+$U50*Rewards!E$42)</f>
        <v>-1.072819121137122</v>
      </c>
      <c r="AU50" s="3">
        <f>M50*(Rewards!F$41+$U50*Rewards!F$42)</f>
        <v>56.43000000000001</v>
      </c>
      <c r="AV50" s="3">
        <f t="shared" si="15"/>
        <v>103.7571808788629</v>
      </c>
      <c r="AX50" s="6">
        <f t="shared" si="16"/>
        <v>2.927758820230112</v>
      </c>
      <c r="AY50" s="3">
        <f t="shared" si="17"/>
        <v>-9.701723757418698</v>
      </c>
      <c r="AZ50" s="3">
        <f t="shared" si="18"/>
        <v>78.43203795426885</v>
      </c>
      <c r="BA50" s="3">
        <f t="shared" si="19"/>
        <v>68.73031419685014</v>
      </c>
      <c r="BC50" s="6">
        <f t="shared" si="20"/>
        <v>2.927758820230112</v>
      </c>
      <c r="BD50" s="3">
        <f t="shared" si="21"/>
        <v>20.92514292459405</v>
      </c>
      <c r="BE50" s="3">
        <f t="shared" si="22"/>
        <v>0</v>
      </c>
      <c r="BF50" s="3">
        <f t="shared" si="23"/>
        <v>20.925142924594056</v>
      </c>
    </row>
    <row r="51" spans="1:58" ht="12">
      <c r="A51">
        <f t="shared" si="3"/>
        <v>45</v>
      </c>
      <c r="B51" s="7">
        <v>1</v>
      </c>
      <c r="C51" s="11">
        <f t="shared" si="0"/>
        <v>0.28183829312644537</v>
      </c>
      <c r="D51" s="2">
        <f t="shared" si="1"/>
        <v>0.7181617068735546</v>
      </c>
      <c r="E51">
        <f t="shared" si="4"/>
        <v>0.28183829312644537</v>
      </c>
      <c r="F51">
        <f t="shared" si="5"/>
        <v>0.7181617068735546</v>
      </c>
      <c r="H51">
        <f t="shared" si="6"/>
        <v>44</v>
      </c>
      <c r="I51">
        <f t="shared" si="7"/>
        <v>45</v>
      </c>
      <c r="J51" s="12">
        <f>SUM(E$6:E50)</f>
        <v>7.806566495824995</v>
      </c>
      <c r="K51" s="12">
        <f>SUM(F$6:F50)</f>
        <v>37.193433504175005</v>
      </c>
      <c r="L51" s="12">
        <f>SUM($B51:$B$106)*C$109</f>
        <v>5.6000000000000005</v>
      </c>
      <c r="M51" s="12">
        <f>SUM($B51:$B$106)*D$109</f>
        <v>50.4</v>
      </c>
      <c r="N51" s="2">
        <f t="shared" si="8"/>
        <v>0.5822942435153755</v>
      </c>
      <c r="O51" s="2">
        <f t="shared" si="2"/>
        <v>0.4177057564846245</v>
      </c>
      <c r="Q51" s="3">
        <f>C51*Rewards!$C$21+D51*Rewards!$D$21</f>
        <v>1</v>
      </c>
      <c r="R51" s="3">
        <f>C51*Rewards!$C$22+D51*Rewards!$D$22</f>
        <v>-0.3720265469269079</v>
      </c>
      <c r="S51" s="3">
        <f>C$109*Rewards!$E$21+D$109*Rewards!$F$21</f>
        <v>0</v>
      </c>
      <c r="T51" s="3">
        <f>C$109*Rewards!$E$22+D$109*Rewards!$F$22</f>
        <v>-0.022000000000000006</v>
      </c>
      <c r="U51" s="6">
        <f t="shared" si="9"/>
        <v>2.856926163971268</v>
      </c>
      <c r="W51" s="3">
        <f>J51*(Rewards!C$21+$U51*Rewards!C$22)</f>
        <v>-21.63310848014419</v>
      </c>
      <c r="X51" s="3">
        <f>K51*(Rewards!D$21+$U51*Rewards!D$22)</f>
        <v>37.193433504175005</v>
      </c>
      <c r="Y51" s="3">
        <f>L51*(Rewards!E$21+$U51*Rewards!E$22)</f>
        <v>-3.519733034012603</v>
      </c>
      <c r="Z51" s="3">
        <f>M51*(Rewards!F$21+$U51*Rewards!F$22)</f>
        <v>0</v>
      </c>
      <c r="AA51" s="3">
        <f t="shared" si="10"/>
        <v>12.04059199001821</v>
      </c>
      <c r="AC51" s="3">
        <f>J51*(Rewards!C$37+$U51*Rewards!C$38)</f>
        <v>19.62644998397946</v>
      </c>
      <c r="AD51" s="3">
        <f>K51*(Rewards!D$37+$U51*Rewards!D$38)</f>
        <v>0</v>
      </c>
      <c r="AE51" s="3">
        <f>L51*(Rewards!E$37+$U51*Rewards!E$38)</f>
        <v>2.6402669659873985</v>
      </c>
      <c r="AF51" s="3">
        <f>M51*(Rewards!F$37+$U51*Rewards!F$38)</f>
        <v>55.440000000000005</v>
      </c>
      <c r="AG51" s="3">
        <f t="shared" si="11"/>
        <v>77.70671694996686</v>
      </c>
      <c r="AH51" s="3"/>
      <c r="AI51" s="6">
        <f t="shared" si="12"/>
        <v>2.856926163971268</v>
      </c>
      <c r="AJ51" s="3">
        <f t="shared" si="13"/>
        <v>89.74730893998507</v>
      </c>
      <c r="AL51" s="3">
        <f>J51*(Rewards!C$25+$U51*Rewards!C$26)</f>
        <v>-9.81322499198973</v>
      </c>
      <c r="AM51" s="3">
        <f>K51*(Rewards!D$25+$U51*Rewards!D$26)</f>
        <v>0</v>
      </c>
      <c r="AN51" s="3">
        <f>L51*(Rewards!E$25+$U51*Rewards!E$26)</f>
        <v>0</v>
      </c>
      <c r="AO51" s="3">
        <f>M51*(Rewards!F$25+$U51*Rewards!F$26)</f>
        <v>0</v>
      </c>
      <c r="AP51" s="3">
        <f t="shared" si="14"/>
        <v>-9.81322499198973</v>
      </c>
      <c r="AR51" s="3">
        <f>J51*(Rewards!C$41+$U51*Rewards!C$42)</f>
        <v>8.587223145407496</v>
      </c>
      <c r="AS51" s="3">
        <f>K51*(Rewards!D$41+$U51*Rewards!D$42)</f>
        <v>40.91277685459251</v>
      </c>
      <c r="AT51" s="3">
        <f>L51*(Rewards!E$41+$U51*Rewards!E$42)</f>
        <v>-0.879466068025205</v>
      </c>
      <c r="AU51" s="3">
        <f>M51*(Rewards!F$41+$U51*Rewards!F$42)</f>
        <v>55.440000000000005</v>
      </c>
      <c r="AV51" s="3">
        <f t="shared" si="15"/>
        <v>104.0605339319748</v>
      </c>
      <c r="AX51" s="6">
        <f t="shared" si="16"/>
        <v>2.856926163971268</v>
      </c>
      <c r="AY51" s="3">
        <f t="shared" si="17"/>
        <v>-9.81322499198973</v>
      </c>
      <c r="AZ51" s="3">
        <f t="shared" si="18"/>
        <v>77.70671694996686</v>
      </c>
      <c r="BA51" s="3">
        <f t="shared" si="19"/>
        <v>67.89349195797713</v>
      </c>
      <c r="BC51" s="6">
        <f t="shared" si="20"/>
        <v>2.856926163971268</v>
      </c>
      <c r="BD51" s="3">
        <f t="shared" si="21"/>
        <v>21.85381698200794</v>
      </c>
      <c r="BE51" s="3">
        <f t="shared" si="22"/>
        <v>0</v>
      </c>
      <c r="BF51" s="3">
        <f t="shared" si="23"/>
        <v>21.85381698200794</v>
      </c>
    </row>
    <row r="52" spans="1:58" ht="12">
      <c r="A52">
        <f t="shared" si="3"/>
        <v>46</v>
      </c>
      <c r="B52" s="7">
        <v>1</v>
      </c>
      <c r="C52" s="11">
        <f t="shared" si="0"/>
        <v>0.2884031503126606</v>
      </c>
      <c r="D52" s="2">
        <f t="shared" si="1"/>
        <v>0.7115968496873394</v>
      </c>
      <c r="E52">
        <f t="shared" si="4"/>
        <v>0.2884031503126606</v>
      </c>
      <c r="F52">
        <f t="shared" si="5"/>
        <v>0.7115968496873394</v>
      </c>
      <c r="H52">
        <f t="shared" si="6"/>
        <v>45</v>
      </c>
      <c r="I52">
        <f t="shared" si="7"/>
        <v>46</v>
      </c>
      <c r="J52" s="12">
        <f>SUM(E$6:E51)</f>
        <v>8.08840478895144</v>
      </c>
      <c r="K52" s="12">
        <f>SUM(F$6:F51)</f>
        <v>37.91159521104856</v>
      </c>
      <c r="L52" s="12">
        <f>SUM($B52:$B$106)*C$109</f>
        <v>5.5</v>
      </c>
      <c r="M52" s="12">
        <f>SUM($B52:$B$106)*D$109</f>
        <v>49.5</v>
      </c>
      <c r="N52" s="2">
        <f t="shared" si="8"/>
        <v>0.5952431440317424</v>
      </c>
      <c r="O52" s="2">
        <f t="shared" si="2"/>
        <v>0.4047568559682576</v>
      </c>
      <c r="Q52" s="3">
        <f>C52*Rewards!$C$21+D52*Rewards!$D$21</f>
        <v>1</v>
      </c>
      <c r="R52" s="3">
        <f>C52*Rewards!$C$22+D52*Rewards!$D$22</f>
        <v>-0.38069215841271203</v>
      </c>
      <c r="S52" s="3">
        <f>C$109*Rewards!$E$21+D$109*Rewards!$F$21</f>
        <v>0</v>
      </c>
      <c r="T52" s="3">
        <f>C$109*Rewards!$E$22+D$109*Rewards!$F$22</f>
        <v>-0.022000000000000006</v>
      </c>
      <c r="U52" s="6">
        <f t="shared" si="9"/>
        <v>2.787905942592137</v>
      </c>
      <c r="W52" s="3">
        <f>J52*(Rewards!C$21+$U52*Rewards!C$22)</f>
        <v>-21.677214756963675</v>
      </c>
      <c r="X52" s="3">
        <f>K52*(Rewards!D$21+$U52*Rewards!D$22)</f>
        <v>37.91159521104856</v>
      </c>
      <c r="Y52" s="3">
        <f>L52*(Rewards!E$21+$U52*Rewards!E$22)</f>
        <v>-3.373366190536486</v>
      </c>
      <c r="Z52" s="3">
        <f>M52*(Rewards!F$21+$U52*Rewards!F$22)</f>
        <v>0</v>
      </c>
      <c r="AA52" s="3">
        <f t="shared" si="10"/>
        <v>12.861014263548395</v>
      </c>
      <c r="AC52" s="3">
        <f>J52*(Rewards!C$37+$U52*Rewards!C$38)</f>
        <v>19.84374636394341</v>
      </c>
      <c r="AD52" s="3">
        <f>K52*(Rewards!D$37+$U52*Rewards!D$38)</f>
        <v>0</v>
      </c>
      <c r="AE52" s="3">
        <f>L52*(Rewards!E$37+$U52*Rewards!E$38)</f>
        <v>2.676633809463515</v>
      </c>
      <c r="AF52" s="3">
        <f>M52*(Rewards!F$37+$U52*Rewards!F$38)</f>
        <v>54.45</v>
      </c>
      <c r="AG52" s="3">
        <f t="shared" si="11"/>
        <v>76.97038017340692</v>
      </c>
      <c r="AH52" s="3"/>
      <c r="AI52" s="6">
        <f t="shared" si="12"/>
        <v>2.787905942592137</v>
      </c>
      <c r="AJ52" s="3">
        <f t="shared" si="13"/>
        <v>89.83139443695532</v>
      </c>
      <c r="AL52" s="3">
        <f>J52*(Rewards!C$25+$U52*Rewards!C$26)</f>
        <v>-9.921873181971705</v>
      </c>
      <c r="AM52" s="3">
        <f>K52*(Rewards!D$25+$U52*Rewards!D$26)</f>
        <v>0</v>
      </c>
      <c r="AN52" s="3">
        <f>L52*(Rewards!E$25+$U52*Rewards!E$26)</f>
        <v>0</v>
      </c>
      <c r="AO52" s="3">
        <f>M52*(Rewards!F$25+$U52*Rewards!F$26)</f>
        <v>0</v>
      </c>
      <c r="AP52" s="3">
        <f t="shared" si="14"/>
        <v>-9.921873181971705</v>
      </c>
      <c r="AR52" s="3">
        <f>J52*(Rewards!C$41+$U52*Rewards!C$42)</f>
        <v>8.897245267846584</v>
      </c>
      <c r="AS52" s="3">
        <f>K52*(Rewards!D$41+$U52*Rewards!D$42)</f>
        <v>41.702754732153416</v>
      </c>
      <c r="AT52" s="3">
        <f>L52*(Rewards!E$41+$U52*Rewards!E$42)</f>
        <v>-0.6967323810729718</v>
      </c>
      <c r="AU52" s="3">
        <f>M52*(Rewards!F$41+$U52*Rewards!F$42)</f>
        <v>54.45</v>
      </c>
      <c r="AV52" s="3">
        <f t="shared" si="15"/>
        <v>104.35326761892703</v>
      </c>
      <c r="AX52" s="6">
        <f t="shared" si="16"/>
        <v>2.787905942592137</v>
      </c>
      <c r="AY52" s="3">
        <f t="shared" si="17"/>
        <v>-9.921873181971705</v>
      </c>
      <c r="AZ52" s="3">
        <f t="shared" si="18"/>
        <v>76.97038017340692</v>
      </c>
      <c r="BA52" s="3">
        <f t="shared" si="19"/>
        <v>67.04850699143522</v>
      </c>
      <c r="BC52" s="6">
        <f t="shared" si="20"/>
        <v>2.787905942592137</v>
      </c>
      <c r="BD52" s="3">
        <f t="shared" si="21"/>
        <v>22.7828874455201</v>
      </c>
      <c r="BE52" s="3">
        <f t="shared" si="22"/>
        <v>0</v>
      </c>
      <c r="BF52" s="3">
        <f t="shared" si="23"/>
        <v>22.782887445520103</v>
      </c>
    </row>
    <row r="53" spans="1:58" ht="12">
      <c r="A53">
        <f t="shared" si="3"/>
        <v>47</v>
      </c>
      <c r="B53" s="7">
        <v>1</v>
      </c>
      <c r="C53" s="11">
        <f t="shared" si="0"/>
        <v>0.2951209226666386</v>
      </c>
      <c r="D53" s="2">
        <f t="shared" si="1"/>
        <v>0.7048790773333614</v>
      </c>
      <c r="E53">
        <f t="shared" si="4"/>
        <v>0.2951209226666386</v>
      </c>
      <c r="F53">
        <f t="shared" si="5"/>
        <v>0.7048790773333614</v>
      </c>
      <c r="H53">
        <f t="shared" si="6"/>
        <v>46</v>
      </c>
      <c r="I53">
        <f t="shared" si="7"/>
        <v>47</v>
      </c>
      <c r="J53" s="12">
        <f>SUM(E$6:E52)</f>
        <v>8.3768079392641</v>
      </c>
      <c r="K53" s="12">
        <f>SUM(F$6:F52)</f>
        <v>38.623192060735896</v>
      </c>
      <c r="L53" s="12">
        <f>SUM($B53:$B$106)*C$109</f>
        <v>5.4</v>
      </c>
      <c r="M53" s="12">
        <f>SUM($B53:$B$106)*D$109</f>
        <v>48.6</v>
      </c>
      <c r="N53" s="2">
        <f t="shared" si="8"/>
        <v>0.608036925258287</v>
      </c>
      <c r="O53" s="2">
        <f t="shared" si="2"/>
        <v>0.391963074741713</v>
      </c>
      <c r="Q53" s="3">
        <f>C53*Rewards!$C$21+D53*Rewards!$D$21</f>
        <v>1</v>
      </c>
      <c r="R53" s="3">
        <f>C53*Rewards!$C$22+D53*Rewards!$D$22</f>
        <v>-0.38955961791996296</v>
      </c>
      <c r="S53" s="3">
        <f>C$109*Rewards!$E$21+D$109*Rewards!$F$21</f>
        <v>0</v>
      </c>
      <c r="T53" s="3">
        <f>C$109*Rewards!$E$22+D$109*Rewards!$F$22</f>
        <v>-0.022000000000000006</v>
      </c>
      <c r="U53" s="6">
        <f t="shared" si="9"/>
        <v>2.7206470766811837</v>
      </c>
      <c r="W53" s="3">
        <f>J53*(Rewards!C$21+$U53*Rewards!C$22)</f>
        <v>-21.706438262815663</v>
      </c>
      <c r="X53" s="3">
        <f>K53*(Rewards!D$21+$U53*Rewards!D$22)</f>
        <v>38.623192060735896</v>
      </c>
      <c r="Y53" s="3">
        <f>L53*(Rewards!E$21+$U53*Rewards!E$22)</f>
        <v>-3.2321287270972467</v>
      </c>
      <c r="Z53" s="3">
        <f>M53*(Rewards!F$21+$U53*Rewards!F$22)</f>
        <v>0</v>
      </c>
      <c r="AA53" s="3">
        <f t="shared" si="10"/>
        <v>13.684625070822985</v>
      </c>
      <c r="AC53" s="3">
        <f>J53*(Rewards!C$37+$U53*Rewards!C$38)</f>
        <v>20.055497468053176</v>
      </c>
      <c r="AD53" s="3">
        <f>K53*(Rewards!D$37+$U53*Rewards!D$38)</f>
        <v>0</v>
      </c>
      <c r="AE53" s="3">
        <f>L53*(Rewards!E$37+$U53*Rewards!E$38)</f>
        <v>2.707871272902755</v>
      </c>
      <c r="AF53" s="3">
        <f>M53*(Rewards!F$37+$U53*Rewards!F$38)</f>
        <v>53.46000000000001</v>
      </c>
      <c r="AG53" s="3">
        <f t="shared" si="11"/>
        <v>76.22336874095593</v>
      </c>
      <c r="AH53" s="3"/>
      <c r="AI53" s="6">
        <f t="shared" si="12"/>
        <v>2.7206470766811837</v>
      </c>
      <c r="AJ53" s="3">
        <f t="shared" si="13"/>
        <v>89.90799381177892</v>
      </c>
      <c r="AL53" s="3">
        <f>J53*(Rewards!C$25+$U53*Rewards!C$26)</f>
        <v>-10.027748734026588</v>
      </c>
      <c r="AM53" s="3">
        <f>K53*(Rewards!D$25+$U53*Rewards!D$26)</f>
        <v>0</v>
      </c>
      <c r="AN53" s="3">
        <f>L53*(Rewards!E$25+$U53*Rewards!E$26)</f>
        <v>0</v>
      </c>
      <c r="AO53" s="3">
        <f>M53*(Rewards!F$25+$U53*Rewards!F$26)</f>
        <v>0</v>
      </c>
      <c r="AP53" s="3">
        <f t="shared" si="14"/>
        <v>-10.027748734026588</v>
      </c>
      <c r="AR53" s="3">
        <f>J53*(Rewards!C$41+$U53*Rewards!C$42)</f>
        <v>9.214488733190512</v>
      </c>
      <c r="AS53" s="3">
        <f>K53*(Rewards!D$41+$U53*Rewards!D$42)</f>
        <v>42.48551126680949</v>
      </c>
      <c r="AT53" s="3">
        <f>L53*(Rewards!E$41+$U53*Rewards!E$42)</f>
        <v>-0.5242574541944925</v>
      </c>
      <c r="AU53" s="3">
        <f>M53*(Rewards!F$41+$U53*Rewards!F$42)</f>
        <v>53.46000000000001</v>
      </c>
      <c r="AV53" s="3">
        <f t="shared" si="15"/>
        <v>104.63574254580553</v>
      </c>
      <c r="AX53" s="6">
        <f t="shared" si="16"/>
        <v>2.7206470766811837</v>
      </c>
      <c r="AY53" s="3">
        <f t="shared" si="17"/>
        <v>-10.027748734026588</v>
      </c>
      <c r="AZ53" s="3">
        <f t="shared" si="18"/>
        <v>76.22336874095593</v>
      </c>
      <c r="BA53" s="3">
        <f t="shared" si="19"/>
        <v>66.19562000692935</v>
      </c>
      <c r="BC53" s="6">
        <f t="shared" si="20"/>
        <v>2.7206470766811837</v>
      </c>
      <c r="BD53" s="3">
        <f t="shared" si="21"/>
        <v>23.712373804849573</v>
      </c>
      <c r="BE53" s="3">
        <f t="shared" si="22"/>
        <v>0</v>
      </c>
      <c r="BF53" s="3">
        <f t="shared" si="23"/>
        <v>23.712373804849577</v>
      </c>
    </row>
    <row r="54" spans="1:58" ht="12">
      <c r="A54">
        <f t="shared" si="3"/>
        <v>48</v>
      </c>
      <c r="B54" s="7">
        <v>1</v>
      </c>
      <c r="C54" s="11">
        <f t="shared" si="0"/>
        <v>0.30199517204020165</v>
      </c>
      <c r="D54" s="2">
        <f t="shared" si="1"/>
        <v>0.6980048279597983</v>
      </c>
      <c r="E54">
        <f t="shared" si="4"/>
        <v>0.30199517204020165</v>
      </c>
      <c r="F54">
        <f t="shared" si="5"/>
        <v>0.6980048279597983</v>
      </c>
      <c r="H54">
        <f t="shared" si="6"/>
        <v>47</v>
      </c>
      <c r="I54">
        <f t="shared" si="7"/>
        <v>48</v>
      </c>
      <c r="J54" s="12">
        <f>SUM(E$6:E53)</f>
        <v>8.67192886193074</v>
      </c>
      <c r="K54" s="12">
        <f>SUM(F$6:F53)</f>
        <v>39.328071138069255</v>
      </c>
      <c r="L54" s="12">
        <f>SUM($B54:$B$106)*C$109</f>
        <v>5.300000000000001</v>
      </c>
      <c r="M54" s="12">
        <f>SUM($B54:$B$106)*D$109</f>
        <v>47.7</v>
      </c>
      <c r="N54" s="2">
        <f t="shared" si="8"/>
        <v>0.6206679798921042</v>
      </c>
      <c r="O54" s="2">
        <f t="shared" si="2"/>
        <v>0.3793320201078958</v>
      </c>
      <c r="Q54" s="3">
        <f>C54*Rewards!$C$21+D54*Rewards!$D$21</f>
        <v>1</v>
      </c>
      <c r="R54" s="3">
        <f>C54*Rewards!$C$22+D54*Rewards!$D$22</f>
        <v>-0.3986336270930662</v>
      </c>
      <c r="S54" s="3">
        <f>C$109*Rewards!$E$21+D$109*Rewards!$F$21</f>
        <v>0</v>
      </c>
      <c r="T54" s="3">
        <f>C$109*Rewards!$E$22+D$109*Rewards!$F$22</f>
        <v>-0.022000000000000006</v>
      </c>
      <c r="U54" s="6">
        <f t="shared" si="9"/>
        <v>2.6551001505579848</v>
      </c>
      <c r="W54" s="3">
        <f>J54*(Rewards!C$21+$U54*Rewards!C$22)</f>
        <v>-21.72085944563064</v>
      </c>
      <c r="X54" s="3">
        <f>K54*(Rewards!D$21+$U54*Rewards!D$22)</f>
        <v>39.328071138069255</v>
      </c>
      <c r="Y54" s="3">
        <f>L54*(Rewards!E$21+$U54*Rewards!E$22)</f>
        <v>-3.0958467755506107</v>
      </c>
      <c r="Z54" s="3">
        <f>M54*(Rewards!F$21+$U54*Rewards!F$22)</f>
        <v>0</v>
      </c>
      <c r="AA54" s="3">
        <f t="shared" si="10"/>
        <v>14.511364916888004</v>
      </c>
      <c r="AC54" s="3">
        <f>J54*(Rewards!C$37+$U54*Rewards!C$38)</f>
        <v>20.261858871707588</v>
      </c>
      <c r="AD54" s="3">
        <f>K54*(Rewards!D$37+$U54*Rewards!D$38)</f>
        <v>0</v>
      </c>
      <c r="AE54" s="3">
        <f>L54*(Rewards!E$37+$U54*Rewards!E$38)</f>
        <v>2.734153224449391</v>
      </c>
      <c r="AF54" s="3">
        <f>M54*(Rewards!F$37+$U54*Rewards!F$38)</f>
        <v>52.470000000000006</v>
      </c>
      <c r="AG54" s="3">
        <f t="shared" si="11"/>
        <v>75.46601209615699</v>
      </c>
      <c r="AH54" s="3"/>
      <c r="AI54" s="6">
        <f t="shared" si="12"/>
        <v>2.6551001505579848</v>
      </c>
      <c r="AJ54" s="3">
        <f t="shared" si="13"/>
        <v>89.97737701304499</v>
      </c>
      <c r="AL54" s="3">
        <f>J54*(Rewards!C$25+$U54*Rewards!C$26)</f>
        <v>-10.130929435853794</v>
      </c>
      <c r="AM54" s="3">
        <f>K54*(Rewards!D$25+$U54*Rewards!D$26)</f>
        <v>0</v>
      </c>
      <c r="AN54" s="3">
        <f>L54*(Rewards!E$25+$U54*Rewards!E$26)</f>
        <v>0</v>
      </c>
      <c r="AO54" s="3">
        <f>M54*(Rewards!F$25+$U54*Rewards!F$26)</f>
        <v>0</v>
      </c>
      <c r="AP54" s="3">
        <f t="shared" si="14"/>
        <v>-10.130929435853794</v>
      </c>
      <c r="AR54" s="3">
        <f>J54*(Rewards!C$41+$U54*Rewards!C$42)</f>
        <v>9.539121748123815</v>
      </c>
      <c r="AS54" s="3">
        <f>K54*(Rewards!D$41+$U54*Rewards!D$42)</f>
        <v>43.260878251876186</v>
      </c>
      <c r="AT54" s="3">
        <f>L54*(Rewards!E$41+$U54*Rewards!E$42)</f>
        <v>-0.36169355110122037</v>
      </c>
      <c r="AU54" s="3">
        <f>M54*(Rewards!F$41+$U54*Rewards!F$42)</f>
        <v>52.470000000000006</v>
      </c>
      <c r="AV54" s="3">
        <f t="shared" si="15"/>
        <v>104.90830644889878</v>
      </c>
      <c r="AX54" s="6">
        <f t="shared" si="16"/>
        <v>2.6551001505579848</v>
      </c>
      <c r="AY54" s="3">
        <f t="shared" si="17"/>
        <v>-10.130929435853794</v>
      </c>
      <c r="AZ54" s="3">
        <f t="shared" si="18"/>
        <v>75.46601209615699</v>
      </c>
      <c r="BA54" s="3">
        <f t="shared" si="19"/>
        <v>65.33508266030319</v>
      </c>
      <c r="BC54" s="6">
        <f t="shared" si="20"/>
        <v>2.6551001505579848</v>
      </c>
      <c r="BD54" s="3">
        <f t="shared" si="21"/>
        <v>24.6422943527418</v>
      </c>
      <c r="BE54" s="3">
        <f t="shared" si="22"/>
        <v>0</v>
      </c>
      <c r="BF54" s="3">
        <f t="shared" si="23"/>
        <v>24.6422943527418</v>
      </c>
    </row>
    <row r="55" spans="1:58" ht="12">
      <c r="A55">
        <f t="shared" si="3"/>
        <v>49</v>
      </c>
      <c r="B55" s="7">
        <v>1</v>
      </c>
      <c r="C55" s="11">
        <f t="shared" si="0"/>
        <v>0.30902954325135906</v>
      </c>
      <c r="D55" s="2">
        <f t="shared" si="1"/>
        <v>0.690970456748641</v>
      </c>
      <c r="E55">
        <f t="shared" si="4"/>
        <v>0.30902954325135906</v>
      </c>
      <c r="F55">
        <f t="shared" si="5"/>
        <v>0.690970456748641</v>
      </c>
      <c r="H55">
        <f t="shared" si="6"/>
        <v>48</v>
      </c>
      <c r="I55">
        <f t="shared" si="7"/>
        <v>49</v>
      </c>
      <c r="J55" s="12">
        <f>SUM(E$6:E54)</f>
        <v>8.973924033970942</v>
      </c>
      <c r="K55" s="12">
        <f>SUM(F$6:F54)</f>
        <v>40.026075966029055</v>
      </c>
      <c r="L55" s="12">
        <f>SUM($B55:$B$106)*C$109</f>
        <v>5.2</v>
      </c>
      <c r="M55" s="12">
        <f>SUM($B55:$B$106)*D$109</f>
        <v>46.800000000000004</v>
      </c>
      <c r="N55" s="2">
        <f t="shared" si="8"/>
        <v>0.6331291188285579</v>
      </c>
      <c r="O55" s="2">
        <f t="shared" si="2"/>
        <v>0.36687088117144206</v>
      </c>
      <c r="Q55" s="3">
        <f>C55*Rewards!$C$21+D55*Rewards!$D$21</f>
        <v>1</v>
      </c>
      <c r="R55" s="3">
        <f>C55*Rewards!$C$22+D55*Rewards!$D$22</f>
        <v>-0.40791899709179397</v>
      </c>
      <c r="S55" s="3">
        <f>C$109*Rewards!$E$21+D$109*Rewards!$F$21</f>
        <v>0</v>
      </c>
      <c r="T55" s="3">
        <f>C$109*Rewards!$E$22+D$109*Rewards!$F$22</f>
        <v>-0.022000000000000006</v>
      </c>
      <c r="U55" s="6">
        <f t="shared" si="9"/>
        <v>2.5912173475153955</v>
      </c>
      <c r="W55" s="3">
        <f>J55*(Rewards!C$21+$U55*Rewards!C$22)</f>
        <v>-21.72054764041537</v>
      </c>
      <c r="X55" s="3">
        <f>K55*(Rewards!D$21+$U55*Rewards!D$22)</f>
        <v>40.026075966029055</v>
      </c>
      <c r="Y55" s="3">
        <f>L55*(Rewards!E$21+$U55*Rewards!E$22)</f>
        <v>-2.964352645557613</v>
      </c>
      <c r="Z55" s="3">
        <f>M55*(Rewards!F$21+$U55*Rewards!F$22)</f>
        <v>0</v>
      </c>
      <c r="AA55" s="3">
        <f t="shared" si="10"/>
        <v>15.341175680056073</v>
      </c>
      <c r="AC55" s="3">
        <f>J55*(Rewards!C$37+$U55*Rewards!C$38)</f>
        <v>20.462981116257545</v>
      </c>
      <c r="AD55" s="3">
        <f>K55*(Rewards!D$37+$U55*Rewards!D$38)</f>
        <v>0</v>
      </c>
      <c r="AE55" s="3">
        <f>L55*(Rewards!E$37+$U55*Rewards!E$38)</f>
        <v>2.755647354442389</v>
      </c>
      <c r="AF55" s="3">
        <f>M55*(Rewards!F$37+$U55*Rewards!F$38)</f>
        <v>51.48000000000001</v>
      </c>
      <c r="AG55" s="3">
        <f t="shared" si="11"/>
        <v>74.69862847069994</v>
      </c>
      <c r="AH55" s="3"/>
      <c r="AI55" s="6">
        <f t="shared" si="12"/>
        <v>2.5912173475153955</v>
      </c>
      <c r="AJ55" s="3">
        <f t="shared" si="13"/>
        <v>90.03980415075601</v>
      </c>
      <c r="AL55" s="3">
        <f>J55*(Rewards!C$25+$U55*Rewards!C$26)</f>
        <v>-10.231490558128773</v>
      </c>
      <c r="AM55" s="3">
        <f>K55*(Rewards!D$25+$U55*Rewards!D$26)</f>
        <v>0</v>
      </c>
      <c r="AN55" s="3">
        <f>L55*(Rewards!E$25+$U55*Rewards!E$26)</f>
        <v>0</v>
      </c>
      <c r="AO55" s="3">
        <f>M55*(Rewards!F$25+$U55*Rewards!F$26)</f>
        <v>0</v>
      </c>
      <c r="AP55" s="3">
        <f t="shared" si="14"/>
        <v>-10.231490558128773</v>
      </c>
      <c r="AR55" s="3">
        <f>J55*(Rewards!C$41+$U55*Rewards!C$42)</f>
        <v>9.871316437368037</v>
      </c>
      <c r="AS55" s="3">
        <f>K55*(Rewards!D$41+$U55*Rewards!D$42)</f>
        <v>44.02868356263196</v>
      </c>
      <c r="AT55" s="3">
        <f>L55*(Rewards!E$41+$U55*Rewards!E$42)</f>
        <v>-0.20870529111522548</v>
      </c>
      <c r="AU55" s="3">
        <f>M55*(Rewards!F$41+$U55*Rewards!F$42)</f>
        <v>51.48000000000001</v>
      </c>
      <c r="AV55" s="3">
        <f t="shared" si="15"/>
        <v>105.17129470888479</v>
      </c>
      <c r="AX55" s="6">
        <f t="shared" si="16"/>
        <v>2.5912173475153955</v>
      </c>
      <c r="AY55" s="3">
        <f t="shared" si="17"/>
        <v>-10.231490558128773</v>
      </c>
      <c r="AZ55" s="3">
        <f t="shared" si="18"/>
        <v>74.69862847069994</v>
      </c>
      <c r="BA55" s="3">
        <f t="shared" si="19"/>
        <v>64.46713791257118</v>
      </c>
      <c r="BC55" s="6">
        <f t="shared" si="20"/>
        <v>2.5912173475153955</v>
      </c>
      <c r="BD55" s="3">
        <f t="shared" si="21"/>
        <v>25.572666238184844</v>
      </c>
      <c r="BE55" s="3">
        <f t="shared" si="22"/>
        <v>0</v>
      </c>
      <c r="BF55" s="3">
        <f t="shared" si="23"/>
        <v>25.572666238184837</v>
      </c>
    </row>
    <row r="56" spans="1:58" ht="12">
      <c r="A56">
        <f t="shared" si="3"/>
        <v>50</v>
      </c>
      <c r="B56" s="7">
        <v>1</v>
      </c>
      <c r="C56" s="11">
        <f t="shared" si="0"/>
        <v>0.31622776601683794</v>
      </c>
      <c r="D56" s="2">
        <f t="shared" si="1"/>
        <v>0.683772233983162</v>
      </c>
      <c r="E56">
        <f t="shared" si="4"/>
        <v>0.31622776601683794</v>
      </c>
      <c r="F56">
        <f t="shared" si="5"/>
        <v>0.683772233983162</v>
      </c>
      <c r="H56">
        <f t="shared" si="6"/>
        <v>49</v>
      </c>
      <c r="I56">
        <f t="shared" si="7"/>
        <v>50</v>
      </c>
      <c r="J56" s="12">
        <f>SUM(E$6:E55)</f>
        <v>9.282953577222301</v>
      </c>
      <c r="K56" s="12">
        <f>SUM(F$6:F55)</f>
        <v>40.7170464227777</v>
      </c>
      <c r="L56" s="12">
        <f>SUM($B56:$B$106)*C$109</f>
        <v>5.1000000000000005</v>
      </c>
      <c r="M56" s="12">
        <f>SUM($B56:$B$106)*D$109</f>
        <v>45.9</v>
      </c>
      <c r="N56" s="2">
        <f t="shared" si="8"/>
        <v>0.6454135812496354</v>
      </c>
      <c r="O56" s="2">
        <f t="shared" si="2"/>
        <v>0.35458641875036456</v>
      </c>
      <c r="Q56" s="3">
        <f>C56*Rewards!$C$21+D56*Rewards!$D$21</f>
        <v>1</v>
      </c>
      <c r="R56" s="3">
        <f>C56*Rewards!$C$22+D56*Rewards!$D$22</f>
        <v>-0.4174206511422261</v>
      </c>
      <c r="S56" s="3">
        <f>C$109*Rewards!$E$21+D$109*Rewards!$F$21</f>
        <v>0</v>
      </c>
      <c r="T56" s="3">
        <f>C$109*Rewards!$E$22+D$109*Rewards!$F$22</f>
        <v>-0.022000000000000006</v>
      </c>
      <c r="U56" s="6">
        <f t="shared" si="9"/>
        <v>2.528952388074231</v>
      </c>
      <c r="W56" s="3">
        <f>J56*(Rewards!C$21+$U56*Rewards!C$22)</f>
        <v>-21.705561277875802</v>
      </c>
      <c r="X56" s="3">
        <f>K56*(Rewards!D$21+$U56*Rewards!D$22)</f>
        <v>40.7170464227777</v>
      </c>
      <c r="Y56" s="3">
        <f>L56*(Rewards!E$21+$U56*Rewards!E$22)</f>
        <v>-2.837484579419288</v>
      </c>
      <c r="Z56" s="3">
        <f>M56*(Rewards!F$21+$U56*Rewards!F$22)</f>
        <v>0</v>
      </c>
      <c r="AA56" s="3">
        <f t="shared" si="10"/>
        <v>16.174000565482608</v>
      </c>
      <c r="AC56" s="3">
        <f>J56*(Rewards!C$37+$U56*Rewards!C$38)</f>
        <v>20.65900990339874</v>
      </c>
      <c r="AD56" s="3">
        <f>K56*(Rewards!D$37+$U56*Rewards!D$38)</f>
        <v>0</v>
      </c>
      <c r="AE56" s="3">
        <f>L56*(Rewards!E$37+$U56*Rewards!E$38)</f>
        <v>2.7725154205807145</v>
      </c>
      <c r="AF56" s="3">
        <f>M56*(Rewards!F$37+$U56*Rewards!F$38)</f>
        <v>50.49</v>
      </c>
      <c r="AG56" s="3">
        <f t="shared" si="11"/>
        <v>73.92152532397945</v>
      </c>
      <c r="AH56" s="3"/>
      <c r="AI56" s="6">
        <f t="shared" si="12"/>
        <v>2.528952388074231</v>
      </c>
      <c r="AJ56" s="3">
        <f t="shared" si="13"/>
        <v>90.09552588946207</v>
      </c>
      <c r="AL56" s="3">
        <f>J56*(Rewards!C$25+$U56*Rewards!C$26)</f>
        <v>-10.32950495169937</v>
      </c>
      <c r="AM56" s="3">
        <f>K56*(Rewards!D$25+$U56*Rewards!D$26)</f>
        <v>0</v>
      </c>
      <c r="AN56" s="3">
        <f>L56*(Rewards!E$25+$U56*Rewards!E$26)</f>
        <v>0</v>
      </c>
      <c r="AO56" s="3">
        <f>M56*(Rewards!F$25+$U56*Rewards!F$26)</f>
        <v>0</v>
      </c>
      <c r="AP56" s="3">
        <f t="shared" si="14"/>
        <v>-10.32950495169937</v>
      </c>
      <c r="AR56" s="3">
        <f>J56*(Rewards!C$41+$U56*Rewards!C$42)</f>
        <v>10.211248934944532</v>
      </c>
      <c r="AS56" s="3">
        <f>K56*(Rewards!D$41+$U56*Rewards!D$42)</f>
        <v>44.78875106505547</v>
      </c>
      <c r="AT56" s="3">
        <f>L56*(Rewards!E$41+$U56*Rewards!E$42)</f>
        <v>-0.0649691588385746</v>
      </c>
      <c r="AU56" s="3">
        <f>M56*(Rewards!F$41+$U56*Rewards!F$42)</f>
        <v>50.49</v>
      </c>
      <c r="AV56" s="3">
        <f t="shared" si="15"/>
        <v>105.42503084116143</v>
      </c>
      <c r="AX56" s="6">
        <f t="shared" si="16"/>
        <v>2.528952388074231</v>
      </c>
      <c r="AY56" s="3">
        <f t="shared" si="17"/>
        <v>-10.32950495169937</v>
      </c>
      <c r="AZ56" s="3">
        <f t="shared" si="18"/>
        <v>73.92152532397945</v>
      </c>
      <c r="BA56" s="3">
        <f t="shared" si="19"/>
        <v>63.59202037228008</v>
      </c>
      <c r="BC56" s="6">
        <f t="shared" si="20"/>
        <v>2.528952388074231</v>
      </c>
      <c r="BD56" s="3">
        <f t="shared" si="21"/>
        <v>26.503505517181978</v>
      </c>
      <c r="BE56" s="3">
        <f t="shared" si="22"/>
        <v>0</v>
      </c>
      <c r="BF56" s="3">
        <f t="shared" si="23"/>
        <v>26.503505517181985</v>
      </c>
    </row>
    <row r="57" spans="1:58" ht="12">
      <c r="A57">
        <f t="shared" si="3"/>
        <v>51</v>
      </c>
      <c r="B57" s="7">
        <v>1</v>
      </c>
      <c r="C57" s="11">
        <f t="shared" si="0"/>
        <v>0.3235936569296283</v>
      </c>
      <c r="D57" s="2">
        <f t="shared" si="1"/>
        <v>0.6764063430703717</v>
      </c>
      <c r="E57">
        <f t="shared" si="4"/>
        <v>0.3235936569296283</v>
      </c>
      <c r="F57">
        <f t="shared" si="5"/>
        <v>0.6764063430703717</v>
      </c>
      <c r="H57">
        <f t="shared" si="6"/>
        <v>50</v>
      </c>
      <c r="I57">
        <f t="shared" si="7"/>
        <v>51</v>
      </c>
      <c r="J57" s="12">
        <f>SUM(E$6:E56)</f>
        <v>9.599181343239138</v>
      </c>
      <c r="K57" s="12">
        <f>SUM(F$6:F56)</f>
        <v>41.40081865676086</v>
      </c>
      <c r="L57" s="12">
        <f>SUM($B57:$B$106)*C$109</f>
        <v>5</v>
      </c>
      <c r="M57" s="12">
        <f>SUM($B57:$B$106)*D$109</f>
        <v>45</v>
      </c>
      <c r="N57" s="2">
        <f t="shared" si="8"/>
        <v>0.6575150426283667</v>
      </c>
      <c r="O57" s="2">
        <f t="shared" si="2"/>
        <v>0.3424849573716333</v>
      </c>
      <c r="Q57" s="3">
        <f>C57*Rewards!$C$21+D57*Rewards!$D$21</f>
        <v>1</v>
      </c>
      <c r="R57" s="3">
        <f>C57*Rewards!$C$22+D57*Rewards!$D$22</f>
        <v>-0.4271436271471094</v>
      </c>
      <c r="S57" s="3">
        <f>C$109*Rewards!$E$21+D$109*Rewards!$F$21</f>
        <v>0</v>
      </c>
      <c r="T57" s="3">
        <f>C$109*Rewards!$E$22+D$109*Rewards!$F$22</f>
        <v>-0.022000000000000006</v>
      </c>
      <c r="U57" s="6">
        <f t="shared" si="9"/>
        <v>2.4682604710869502</v>
      </c>
      <c r="W57" s="3">
        <f>J57*(Rewards!C$21+$U57*Rewards!C$22)</f>
        <v>-21.675948077653363</v>
      </c>
      <c r="X57" s="3">
        <f>K57*(Rewards!D$21+$U57*Rewards!D$22)</f>
        <v>41.40081865676086</v>
      </c>
      <c r="Y57" s="3">
        <f>L57*(Rewards!E$21+$U57*Rewards!E$22)</f>
        <v>-2.715086518195646</v>
      </c>
      <c r="Z57" s="3">
        <f>M57*(Rewards!F$21+$U57*Rewards!F$22)</f>
        <v>0</v>
      </c>
      <c r="AA57" s="3">
        <f t="shared" si="10"/>
        <v>17.009784060911855</v>
      </c>
      <c r="AC57" s="3">
        <f>J57*(Rewards!C$37+$U57*Rewards!C$38)</f>
        <v>20.850086280595004</v>
      </c>
      <c r="AD57" s="3">
        <f>K57*(Rewards!D$37+$U57*Rewards!D$38)</f>
        <v>0</v>
      </c>
      <c r="AE57" s="3">
        <f>L57*(Rewards!E$37+$U57*Rewards!E$38)</f>
        <v>2.784913481804355</v>
      </c>
      <c r="AF57" s="3">
        <f>M57*(Rewards!F$37+$U57*Rewards!F$38)</f>
        <v>49.50000000000001</v>
      </c>
      <c r="AG57" s="3">
        <f t="shared" si="11"/>
        <v>73.13499976239936</v>
      </c>
      <c r="AH57" s="3"/>
      <c r="AI57" s="6">
        <f t="shared" si="12"/>
        <v>2.4682604710869502</v>
      </c>
      <c r="AJ57" s="3">
        <f t="shared" si="13"/>
        <v>90.14478382331122</v>
      </c>
      <c r="AL57" s="3">
        <f>J57*(Rewards!C$25+$U57*Rewards!C$26)</f>
        <v>-10.425043140297502</v>
      </c>
      <c r="AM57" s="3">
        <f>K57*(Rewards!D$25+$U57*Rewards!D$26)</f>
        <v>0</v>
      </c>
      <c r="AN57" s="3">
        <f>L57*(Rewards!E$25+$U57*Rewards!E$26)</f>
        <v>0</v>
      </c>
      <c r="AO57" s="3">
        <f>M57*(Rewards!F$25+$U57*Rewards!F$26)</f>
        <v>0</v>
      </c>
      <c r="AP57" s="3">
        <f t="shared" si="14"/>
        <v>-10.425043140297502</v>
      </c>
      <c r="AR57" s="3">
        <f>J57*(Rewards!C$41+$U57*Rewards!C$42)</f>
        <v>10.559099477563052</v>
      </c>
      <c r="AS57" s="3">
        <f>K57*(Rewards!D$41+$U57*Rewards!D$42)</f>
        <v>45.54090052243695</v>
      </c>
      <c r="AT57" s="3">
        <f>L57*(Rewards!E$41+$U57*Rewards!E$42)</f>
        <v>0.06982696360870899</v>
      </c>
      <c r="AU57" s="3">
        <f>M57*(Rewards!F$41+$U57*Rewards!F$42)</f>
        <v>49.50000000000001</v>
      </c>
      <c r="AV57" s="3">
        <f t="shared" si="15"/>
        <v>105.66982696360873</v>
      </c>
      <c r="AX57" s="6">
        <f t="shared" si="16"/>
        <v>2.4682604710869502</v>
      </c>
      <c r="AY57" s="3">
        <f t="shared" si="17"/>
        <v>-10.425043140297502</v>
      </c>
      <c r="AZ57" s="3">
        <f t="shared" si="18"/>
        <v>73.13499976239936</v>
      </c>
      <c r="BA57" s="3">
        <f t="shared" si="19"/>
        <v>62.709956622101856</v>
      </c>
      <c r="BC57" s="6">
        <f t="shared" si="20"/>
        <v>2.4682604710869502</v>
      </c>
      <c r="BD57" s="3">
        <f t="shared" si="21"/>
        <v>27.43482720120936</v>
      </c>
      <c r="BE57" s="3">
        <f t="shared" si="22"/>
        <v>0</v>
      </c>
      <c r="BF57" s="3">
        <f t="shared" si="23"/>
        <v>27.43482720120936</v>
      </c>
    </row>
    <row r="58" spans="1:58" ht="12">
      <c r="A58">
        <f t="shared" si="3"/>
        <v>52</v>
      </c>
      <c r="B58" s="7">
        <v>1</v>
      </c>
      <c r="C58" s="11">
        <f t="shared" si="0"/>
        <v>0.33113112148259116</v>
      </c>
      <c r="D58" s="2">
        <f t="shared" si="1"/>
        <v>0.6688688785174088</v>
      </c>
      <c r="E58">
        <f t="shared" si="4"/>
        <v>0.33113112148259116</v>
      </c>
      <c r="F58">
        <f t="shared" si="5"/>
        <v>0.6688688785174088</v>
      </c>
      <c r="H58">
        <f t="shared" si="6"/>
        <v>51</v>
      </c>
      <c r="I58">
        <f t="shared" si="7"/>
        <v>52</v>
      </c>
      <c r="J58" s="12">
        <f>SUM(E$6:E57)</f>
        <v>9.922775000168766</v>
      </c>
      <c r="K58" s="12">
        <f>SUM(F$6:F57)</f>
        <v>42.07722499983123</v>
      </c>
      <c r="L58" s="12">
        <f>SUM($B58:$B$106)*C$109</f>
        <v>4.9</v>
      </c>
      <c r="M58" s="12">
        <f>SUM($B58:$B$106)*D$109</f>
        <v>44.1</v>
      </c>
      <c r="N58" s="2">
        <f t="shared" si="8"/>
        <v>0.6694276206753317</v>
      </c>
      <c r="O58" s="2">
        <f t="shared" si="2"/>
        <v>0.3305723793246683</v>
      </c>
      <c r="Q58" s="3">
        <f>C58*Rewards!$C$21+D58*Rewards!$D$21</f>
        <v>1</v>
      </c>
      <c r="R58" s="3">
        <f>C58*Rewards!$C$22+D58*Rewards!$D$22</f>
        <v>-0.4370930803570204</v>
      </c>
      <c r="S58" s="3">
        <f>C$109*Rewards!$E$21+D$109*Rewards!$F$21</f>
        <v>0</v>
      </c>
      <c r="T58" s="3">
        <f>C$109*Rewards!$E$22+D$109*Rewards!$F$22</f>
        <v>-0.022000000000000006</v>
      </c>
      <c r="U58" s="6">
        <f t="shared" si="9"/>
        <v>2.4090982175369025</v>
      </c>
      <c r="W58" s="3">
        <f>J58*(Rewards!C$21+$U58*Rewards!C$22)</f>
        <v>-21.63174522685397</v>
      </c>
      <c r="X58" s="3">
        <f>K58*(Rewards!D$21+$U58*Rewards!D$22)</f>
        <v>42.07722499983123</v>
      </c>
      <c r="Y58" s="3">
        <f>L58*(Rewards!E$21+$U58*Rewards!E$22)</f>
        <v>-2.597007878504781</v>
      </c>
      <c r="Z58" s="3">
        <f>M58*(Rewards!F$21+$U58*Rewards!F$22)</f>
        <v>0</v>
      </c>
      <c r="AA58" s="3">
        <f t="shared" si="10"/>
        <v>17.848471894472482</v>
      </c>
      <c r="AC58" s="3">
        <f>J58*(Rewards!C$37+$U58*Rewards!C$38)</f>
        <v>21.036346818015154</v>
      </c>
      <c r="AD58" s="3">
        <f>K58*(Rewards!D$37+$U58*Rewards!D$38)</f>
        <v>0</v>
      </c>
      <c r="AE58" s="3">
        <f>L58*(Rewards!E$37+$U58*Rewards!E$38)</f>
        <v>2.79299212149522</v>
      </c>
      <c r="AF58" s="3">
        <f>M58*(Rewards!F$37+$U58*Rewards!F$38)</f>
        <v>48.510000000000005</v>
      </c>
      <c r="AG58" s="3">
        <f t="shared" si="11"/>
        <v>72.33933893951038</v>
      </c>
      <c r="AH58" s="3"/>
      <c r="AI58" s="6">
        <f t="shared" si="12"/>
        <v>2.4090982175369025</v>
      </c>
      <c r="AJ58" s="3">
        <f t="shared" si="13"/>
        <v>90.18781083398287</v>
      </c>
      <c r="AL58" s="3">
        <f>J58*(Rewards!C$25+$U58*Rewards!C$26)</f>
        <v>-10.518173409007577</v>
      </c>
      <c r="AM58" s="3">
        <f>K58*(Rewards!D$25+$U58*Rewards!D$26)</f>
        <v>0</v>
      </c>
      <c r="AN58" s="3">
        <f>L58*(Rewards!E$25+$U58*Rewards!E$26)</f>
        <v>0</v>
      </c>
      <c r="AO58" s="3">
        <f>M58*(Rewards!F$25+$U58*Rewards!F$26)</f>
        <v>0</v>
      </c>
      <c r="AP58" s="3">
        <f t="shared" si="14"/>
        <v>-10.518173409007577</v>
      </c>
      <c r="AR58" s="3">
        <f>J58*(Rewards!C$41+$U58*Rewards!C$42)</f>
        <v>10.915052500185643</v>
      </c>
      <c r="AS58" s="3">
        <f>K58*(Rewards!D$41+$U58*Rewards!D$42)</f>
        <v>46.28494749981436</v>
      </c>
      <c r="AT58" s="3">
        <f>L58*(Rewards!E$41+$U58*Rewards!E$42)</f>
        <v>0.19598424299043854</v>
      </c>
      <c r="AU58" s="3">
        <f>M58*(Rewards!F$41+$U58*Rewards!F$42)</f>
        <v>48.510000000000005</v>
      </c>
      <c r="AV58" s="3">
        <f t="shared" si="15"/>
        <v>105.90598424299046</v>
      </c>
      <c r="AX58" s="6">
        <f t="shared" si="16"/>
        <v>2.4090982175369025</v>
      </c>
      <c r="AY58" s="3">
        <f t="shared" si="17"/>
        <v>-10.518173409007577</v>
      </c>
      <c r="AZ58" s="3">
        <f t="shared" si="18"/>
        <v>72.33933893951038</v>
      </c>
      <c r="BA58" s="3">
        <f t="shared" si="19"/>
        <v>61.82116553050281</v>
      </c>
      <c r="BC58" s="6">
        <f t="shared" si="20"/>
        <v>2.4090982175369025</v>
      </c>
      <c r="BD58" s="3">
        <f t="shared" si="21"/>
        <v>28.36664530348006</v>
      </c>
      <c r="BE58" s="3">
        <f t="shared" si="22"/>
        <v>0</v>
      </c>
      <c r="BF58" s="3">
        <f t="shared" si="23"/>
        <v>28.366645303480055</v>
      </c>
    </row>
    <row r="59" spans="1:58" ht="12">
      <c r="A59">
        <f t="shared" si="3"/>
        <v>53</v>
      </c>
      <c r="B59" s="7">
        <v>1</v>
      </c>
      <c r="C59" s="11">
        <f t="shared" si="0"/>
        <v>0.33884415613920266</v>
      </c>
      <c r="D59" s="2">
        <f t="shared" si="1"/>
        <v>0.6611558438607974</v>
      </c>
      <c r="E59">
        <f t="shared" si="4"/>
        <v>0.33884415613920266</v>
      </c>
      <c r="F59">
        <f t="shared" si="5"/>
        <v>0.6611558438607974</v>
      </c>
      <c r="H59">
        <f t="shared" si="6"/>
        <v>52</v>
      </c>
      <c r="I59">
        <f t="shared" si="7"/>
        <v>53</v>
      </c>
      <c r="J59" s="12">
        <f>SUM(E$6:E58)</f>
        <v>10.253906121651358</v>
      </c>
      <c r="K59" s="12">
        <f>SUM(F$6:F58)</f>
        <v>42.74609387834864</v>
      </c>
      <c r="L59" s="12">
        <f>SUM($B59:$B$106)*C$109</f>
        <v>4.800000000000001</v>
      </c>
      <c r="M59" s="12">
        <f>SUM($B59:$B$106)*D$109</f>
        <v>43.2</v>
      </c>
      <c r="N59" s="2">
        <f t="shared" si="8"/>
        <v>0.6811458792680808</v>
      </c>
      <c r="O59" s="2">
        <f t="shared" si="2"/>
        <v>0.3188541207319192</v>
      </c>
      <c r="Q59" s="3">
        <f>C59*Rewards!$C$21+D59*Rewards!$D$21</f>
        <v>1</v>
      </c>
      <c r="R59" s="3">
        <f>C59*Rewards!$C$22+D59*Rewards!$D$22</f>
        <v>-0.44727428610374753</v>
      </c>
      <c r="S59" s="3">
        <f>C$109*Rewards!$E$21+D$109*Rewards!$F$21</f>
        <v>0</v>
      </c>
      <c r="T59" s="3">
        <f>C$109*Rewards!$E$22+D$109*Rewards!$F$22</f>
        <v>-0.022000000000000006</v>
      </c>
      <c r="U59" s="6">
        <f t="shared" si="9"/>
        <v>2.351423616889091</v>
      </c>
      <c r="W59" s="3">
        <f>J59*(Rewards!C$21+$U59*Rewards!C$22)</f>
        <v>-21.57297954450395</v>
      </c>
      <c r="X59" s="3">
        <f>K59*(Rewards!D$21+$U59*Rewards!D$22)</f>
        <v>42.74609387834864</v>
      </c>
      <c r="Y59" s="3">
        <f>L59*(Rewards!E$21+$U59*Rewards!E$22)</f>
        <v>-2.483103339434881</v>
      </c>
      <c r="Z59" s="3">
        <f>M59*(Rewards!F$21+$U59*Rewards!F$22)</f>
        <v>0</v>
      </c>
      <c r="AA59" s="3">
        <f t="shared" si="10"/>
        <v>18.690010994409807</v>
      </c>
      <c r="AC59" s="3">
        <f>J59*(Rewards!C$37+$U59*Rewards!C$38)</f>
        <v>21.217923777436877</v>
      </c>
      <c r="AD59" s="3">
        <f>K59*(Rewards!D$37+$U59*Rewards!D$38)</f>
        <v>0</v>
      </c>
      <c r="AE59" s="3">
        <f>L59*(Rewards!E$37+$U59*Rewards!E$38)</f>
        <v>2.796896660565121</v>
      </c>
      <c r="AF59" s="3">
        <f>M59*(Rewards!F$37+$U59*Rewards!F$38)</f>
        <v>47.52000000000001</v>
      </c>
      <c r="AG59" s="3">
        <f t="shared" si="11"/>
        <v>71.53482043800201</v>
      </c>
      <c r="AH59" s="3"/>
      <c r="AI59" s="6">
        <f t="shared" si="12"/>
        <v>2.351423616889091</v>
      </c>
      <c r="AJ59" s="3">
        <f t="shared" si="13"/>
        <v>90.22483143241182</v>
      </c>
      <c r="AL59" s="3">
        <f>J59*(Rewards!C$25+$U59*Rewards!C$26)</f>
        <v>-10.608961888718438</v>
      </c>
      <c r="AM59" s="3">
        <f>K59*(Rewards!D$25+$U59*Rewards!D$26)</f>
        <v>0</v>
      </c>
      <c r="AN59" s="3">
        <f>L59*(Rewards!E$25+$U59*Rewards!E$26)</f>
        <v>0</v>
      </c>
      <c r="AO59" s="3">
        <f>M59*(Rewards!F$25+$U59*Rewards!F$26)</f>
        <v>0</v>
      </c>
      <c r="AP59" s="3">
        <f t="shared" si="14"/>
        <v>-10.608961888718438</v>
      </c>
      <c r="AR59" s="3">
        <f>J59*(Rewards!C$41+$U59*Rewards!C$42)</f>
        <v>11.279296733816494</v>
      </c>
      <c r="AS59" s="3">
        <f>K59*(Rewards!D$41+$U59*Rewards!D$42)</f>
        <v>47.0207032661835</v>
      </c>
      <c r="AT59" s="3">
        <f>L59*(Rewards!E$41+$U59*Rewards!E$42)</f>
        <v>0.31379332113023967</v>
      </c>
      <c r="AU59" s="3">
        <f>M59*(Rewards!F$41+$U59*Rewards!F$42)</f>
        <v>47.52000000000001</v>
      </c>
      <c r="AV59" s="3">
        <f t="shared" si="15"/>
        <v>106.13379332113024</v>
      </c>
      <c r="AX59" s="6">
        <f t="shared" si="16"/>
        <v>2.351423616889091</v>
      </c>
      <c r="AY59" s="3">
        <f t="shared" si="17"/>
        <v>-10.608961888718438</v>
      </c>
      <c r="AZ59" s="3">
        <f t="shared" si="18"/>
        <v>71.53482043800201</v>
      </c>
      <c r="BA59" s="3">
        <f t="shared" si="19"/>
        <v>60.925858549283575</v>
      </c>
      <c r="BC59" s="6">
        <f t="shared" si="20"/>
        <v>2.351423616889091</v>
      </c>
      <c r="BD59" s="3">
        <f t="shared" si="21"/>
        <v>29.298972883128243</v>
      </c>
      <c r="BE59" s="3">
        <f t="shared" si="22"/>
        <v>0</v>
      </c>
      <c r="BF59" s="3">
        <f t="shared" si="23"/>
        <v>29.298972883128243</v>
      </c>
    </row>
    <row r="60" spans="1:58" ht="12">
      <c r="A60">
        <f t="shared" si="3"/>
        <v>54</v>
      </c>
      <c r="B60" s="7">
        <v>1</v>
      </c>
      <c r="C60" s="11">
        <f t="shared" si="0"/>
        <v>0.3467368504525316</v>
      </c>
      <c r="D60" s="2">
        <f t="shared" si="1"/>
        <v>0.6532631495474683</v>
      </c>
      <c r="E60">
        <f t="shared" si="4"/>
        <v>0.3467368504525316</v>
      </c>
      <c r="F60">
        <f t="shared" si="5"/>
        <v>0.6532631495474683</v>
      </c>
      <c r="H60">
        <f t="shared" si="6"/>
        <v>53</v>
      </c>
      <c r="I60">
        <f t="shared" si="7"/>
        <v>54</v>
      </c>
      <c r="J60" s="12">
        <f>SUM(E$6:E59)</f>
        <v>10.59275027779056</v>
      </c>
      <c r="K60" s="12">
        <f>SUM(F$6:F59)</f>
        <v>43.407249722209436</v>
      </c>
      <c r="L60" s="12">
        <f>SUM($B60:$B$106)*C$109</f>
        <v>4.7</v>
      </c>
      <c r="M60" s="12">
        <f>SUM($B60:$B$106)*D$109</f>
        <v>42.300000000000004</v>
      </c>
      <c r="N60" s="2">
        <f t="shared" si="8"/>
        <v>0.6926648304179961</v>
      </c>
      <c r="O60" s="2">
        <f t="shared" si="2"/>
        <v>0.3073351695820039</v>
      </c>
      <c r="Q60" s="3">
        <f>C60*Rewards!$C$21+D60*Rewards!$D$21</f>
        <v>1</v>
      </c>
      <c r="R60" s="3">
        <f>C60*Rewards!$C$22+D60*Rewards!$D$22</f>
        <v>-0.45769264259734177</v>
      </c>
      <c r="S60" s="3">
        <f>C$109*Rewards!$E$21+D$109*Rewards!$F$21</f>
        <v>0</v>
      </c>
      <c r="T60" s="3">
        <f>C$109*Rewards!$E$22+D$109*Rewards!$F$22</f>
        <v>-0.022000000000000006</v>
      </c>
      <c r="U60" s="6">
        <f t="shared" si="9"/>
        <v>2.2951959758571814</v>
      </c>
      <c r="W60" s="3">
        <f>J60*(Rewards!C$21+$U60*Rewards!C$22)</f>
        <v>-21.49966763252476</v>
      </c>
      <c r="X60" s="3">
        <f>K60*(Rewards!D$21+$U60*Rewards!D$22)</f>
        <v>43.407249722209436</v>
      </c>
      <c r="Y60" s="3">
        <f>L60*(Rewards!E$21+$U60*Rewards!E$22)</f>
        <v>-2.373232639036326</v>
      </c>
      <c r="Z60" s="3">
        <f>M60*(Rewards!F$21+$U60*Rewards!F$22)</f>
        <v>0</v>
      </c>
      <c r="AA60" s="3">
        <f t="shared" si="10"/>
        <v>19.53434945064835</v>
      </c>
      <c r="AC60" s="3">
        <f>J60*(Rewards!C$37+$U60*Rewards!C$38)</f>
        <v>21.39494527354355</v>
      </c>
      <c r="AD60" s="3">
        <f>K60*(Rewards!D$37+$U60*Rewards!D$38)</f>
        <v>0</v>
      </c>
      <c r="AE60" s="3">
        <f>L60*(Rewards!E$37+$U60*Rewards!E$38)</f>
        <v>2.796767360963675</v>
      </c>
      <c r="AF60" s="3">
        <f>M60*(Rewards!F$37+$U60*Rewards!F$38)</f>
        <v>46.53000000000001</v>
      </c>
      <c r="AG60" s="3">
        <f t="shared" si="11"/>
        <v>70.72171263450723</v>
      </c>
      <c r="AH60" s="3"/>
      <c r="AI60" s="6">
        <f t="shared" si="12"/>
        <v>2.2951959758571814</v>
      </c>
      <c r="AJ60" s="3">
        <f t="shared" si="13"/>
        <v>90.25606208515558</v>
      </c>
      <c r="AL60" s="3">
        <f>J60*(Rewards!C$25+$U60*Rewards!C$26)</f>
        <v>-10.697472636771774</v>
      </c>
      <c r="AM60" s="3">
        <f>K60*(Rewards!D$25+$U60*Rewards!D$26)</f>
        <v>0</v>
      </c>
      <c r="AN60" s="3">
        <f>L60*(Rewards!E$25+$U60*Rewards!E$26)</f>
        <v>0</v>
      </c>
      <c r="AO60" s="3">
        <f>M60*(Rewards!F$25+$U60*Rewards!F$26)</f>
        <v>0</v>
      </c>
      <c r="AP60" s="3">
        <f t="shared" si="14"/>
        <v>-10.697472636771774</v>
      </c>
      <c r="AR60" s="3">
        <f>J60*(Rewards!C$41+$U60*Rewards!C$42)</f>
        <v>11.652025305569618</v>
      </c>
      <c r="AS60" s="3">
        <f>K60*(Rewards!D$41+$U60*Rewards!D$42)</f>
        <v>47.74797469443038</v>
      </c>
      <c r="AT60" s="3">
        <f>L60*(Rewards!E$41+$U60*Rewards!E$42)</f>
        <v>0.4235347219273485</v>
      </c>
      <c r="AU60" s="3">
        <f>M60*(Rewards!F$41+$U60*Rewards!F$42)</f>
        <v>46.53000000000001</v>
      </c>
      <c r="AV60" s="3">
        <f t="shared" si="15"/>
        <v>106.35353472192736</v>
      </c>
      <c r="AX60" s="6">
        <f t="shared" si="16"/>
        <v>2.2951959758571814</v>
      </c>
      <c r="AY60" s="3">
        <f t="shared" si="17"/>
        <v>-10.697472636771774</v>
      </c>
      <c r="AZ60" s="3">
        <f t="shared" si="18"/>
        <v>70.72171263450723</v>
      </c>
      <c r="BA60" s="3">
        <f t="shared" si="19"/>
        <v>60.02423999773545</v>
      </c>
      <c r="BC60" s="6">
        <f t="shared" si="20"/>
        <v>2.2951959758571814</v>
      </c>
      <c r="BD60" s="3">
        <f t="shared" si="21"/>
        <v>30.231822087420124</v>
      </c>
      <c r="BE60" s="3">
        <f t="shared" si="22"/>
        <v>0</v>
      </c>
      <c r="BF60" s="3">
        <f t="shared" si="23"/>
        <v>30.231822087420127</v>
      </c>
    </row>
    <row r="61" spans="1:58" ht="12">
      <c r="A61">
        <f t="shared" si="3"/>
        <v>55</v>
      </c>
      <c r="B61" s="7">
        <v>1</v>
      </c>
      <c r="C61" s="11">
        <f t="shared" si="0"/>
        <v>0.35481338923357547</v>
      </c>
      <c r="D61" s="2">
        <f t="shared" si="1"/>
        <v>0.6451866107664246</v>
      </c>
      <c r="E61">
        <f t="shared" si="4"/>
        <v>0.35481338923357547</v>
      </c>
      <c r="F61">
        <f t="shared" si="5"/>
        <v>0.6451866107664246</v>
      </c>
      <c r="H61">
        <f t="shared" si="6"/>
        <v>54</v>
      </c>
      <c r="I61">
        <f t="shared" si="7"/>
        <v>55</v>
      </c>
      <c r="J61" s="12">
        <f>SUM(E$6:E60)</f>
        <v>10.939487128243092</v>
      </c>
      <c r="K61" s="12">
        <f>SUM(F$6:F60)</f>
        <v>44.060512871756906</v>
      </c>
      <c r="L61" s="12">
        <f>SUM($B61:$B$106)*C$109</f>
        <v>4.6000000000000005</v>
      </c>
      <c r="M61" s="12">
        <f>SUM($B61:$B$106)*D$109</f>
        <v>41.4</v>
      </c>
      <c r="N61" s="2">
        <f t="shared" si="8"/>
        <v>0.7039799343416245</v>
      </c>
      <c r="O61" s="2">
        <f t="shared" si="2"/>
        <v>0.29602006565837546</v>
      </c>
      <c r="Q61" s="3">
        <f>C61*Rewards!$C$21+D61*Rewards!$D$21</f>
        <v>1</v>
      </c>
      <c r="R61" s="3">
        <f>C61*Rewards!$C$22+D61*Rewards!$D$22</f>
        <v>-0.46835367378831966</v>
      </c>
      <c r="S61" s="3">
        <f>C$109*Rewards!$E$21+D$109*Rewards!$F$21</f>
        <v>0</v>
      </c>
      <c r="T61" s="3">
        <f>C$109*Rewards!$E$22+D$109*Rewards!$F$22</f>
        <v>-0.022000000000000006</v>
      </c>
      <c r="U61" s="6">
        <f t="shared" si="9"/>
        <v>2.240375869459615</v>
      </c>
      <c r="W61" s="3">
        <f>J61*(Rewards!C$21+$U61*Rewards!C$22)</f>
        <v>-21.41181601377836</v>
      </c>
      <c r="X61" s="3">
        <f>K61*(Rewards!D$21+$U61*Rewards!D$22)</f>
        <v>44.060512871756906</v>
      </c>
      <c r="Y61" s="3">
        <f>L61*(Rewards!E$21+$U61*Rewards!E$22)</f>
        <v>-2.267260379893131</v>
      </c>
      <c r="Z61" s="3">
        <f>M61*(Rewards!F$21+$U61*Rewards!F$22)</f>
        <v>0</v>
      </c>
      <c r="AA61" s="3">
        <f t="shared" si="10"/>
        <v>20.381436478085416</v>
      </c>
      <c r="AC61" s="3">
        <f>J61*(Rewards!C$37+$U61*Rewards!C$38)</f>
        <v>21.567535428014303</v>
      </c>
      <c r="AD61" s="3">
        <f>K61*(Rewards!D$37+$U61*Rewards!D$38)</f>
        <v>0</v>
      </c>
      <c r="AE61" s="3">
        <f>L61*(Rewards!E$37+$U61*Rewards!E$38)</f>
        <v>2.7927396201068704</v>
      </c>
      <c r="AF61" s="3">
        <f>M61*(Rewards!F$37+$U61*Rewards!F$38)</f>
        <v>45.54</v>
      </c>
      <c r="AG61" s="3">
        <f t="shared" si="11"/>
        <v>69.90027504812117</v>
      </c>
      <c r="AH61" s="3"/>
      <c r="AI61" s="6">
        <f t="shared" si="12"/>
        <v>2.240375869459615</v>
      </c>
      <c r="AJ61" s="3">
        <f t="shared" si="13"/>
        <v>90.28171152620659</v>
      </c>
      <c r="AL61" s="3">
        <f>J61*(Rewards!C$25+$U61*Rewards!C$26)</f>
        <v>-10.783767714007151</v>
      </c>
      <c r="AM61" s="3">
        <f>K61*(Rewards!D$25+$U61*Rewards!D$26)</f>
        <v>0</v>
      </c>
      <c r="AN61" s="3">
        <f>L61*(Rewards!E$25+$U61*Rewards!E$26)</f>
        <v>0</v>
      </c>
      <c r="AO61" s="3">
        <f>M61*(Rewards!F$25+$U61*Rewards!F$26)</f>
        <v>0</v>
      </c>
      <c r="AP61" s="3">
        <f t="shared" si="14"/>
        <v>-10.783767714007151</v>
      </c>
      <c r="AR61" s="3">
        <f>J61*(Rewards!C$41+$U61*Rewards!C$42)</f>
        <v>12.033435841067403</v>
      </c>
      <c r="AS61" s="3">
        <f>K61*(Rewards!D$41+$U61*Rewards!D$42)</f>
        <v>48.4665641589326</v>
      </c>
      <c r="AT61" s="3">
        <f>L61*(Rewards!E$41+$U61*Rewards!E$42)</f>
        <v>0.5254792402137388</v>
      </c>
      <c r="AU61" s="3">
        <f>M61*(Rewards!F$41+$U61*Rewards!F$42)</f>
        <v>45.54</v>
      </c>
      <c r="AV61" s="3">
        <f t="shared" si="15"/>
        <v>106.56547924021373</v>
      </c>
      <c r="AX61" s="6">
        <f t="shared" si="16"/>
        <v>2.240375869459615</v>
      </c>
      <c r="AY61" s="3">
        <f t="shared" si="17"/>
        <v>-10.783767714007151</v>
      </c>
      <c r="AZ61" s="3">
        <f t="shared" si="18"/>
        <v>69.90027504812117</v>
      </c>
      <c r="BA61" s="3">
        <f t="shared" si="19"/>
        <v>59.11650733411402</v>
      </c>
      <c r="BC61" s="6">
        <f t="shared" si="20"/>
        <v>2.240375869459615</v>
      </c>
      <c r="BD61" s="3">
        <f t="shared" si="21"/>
        <v>31.165204192092567</v>
      </c>
      <c r="BE61" s="3">
        <f t="shared" si="22"/>
        <v>0</v>
      </c>
      <c r="BF61" s="3">
        <f t="shared" si="23"/>
        <v>31.165204192092574</v>
      </c>
    </row>
    <row r="62" spans="1:58" ht="12">
      <c r="A62">
        <f t="shared" si="3"/>
        <v>56</v>
      </c>
      <c r="B62" s="7">
        <v>1</v>
      </c>
      <c r="C62" s="11">
        <f t="shared" si="0"/>
        <v>0.36307805477010135</v>
      </c>
      <c r="D62" s="2">
        <f t="shared" si="1"/>
        <v>0.6369219452298986</v>
      </c>
      <c r="E62">
        <f t="shared" si="4"/>
        <v>0.36307805477010135</v>
      </c>
      <c r="F62">
        <f t="shared" si="5"/>
        <v>0.6369219452298986</v>
      </c>
      <c r="H62">
        <f t="shared" si="6"/>
        <v>55</v>
      </c>
      <c r="I62">
        <f t="shared" si="7"/>
        <v>56</v>
      </c>
      <c r="J62" s="12">
        <f>SUM(E$6:E61)</f>
        <v>11.294300517476668</v>
      </c>
      <c r="K62" s="12">
        <f>SUM(F$6:F61)</f>
        <v>44.70569948252333</v>
      </c>
      <c r="L62" s="12">
        <f>SUM($B62:$B$106)*C$109</f>
        <v>4.5</v>
      </c>
      <c r="M62" s="12">
        <f>SUM($B62:$B$106)*D$109</f>
        <v>40.5</v>
      </c>
      <c r="N62" s="2">
        <f t="shared" si="8"/>
        <v>0.7150870977147312</v>
      </c>
      <c r="O62" s="2">
        <f t="shared" si="2"/>
        <v>0.2849129022852688</v>
      </c>
      <c r="Q62" s="3">
        <f>C62*Rewards!$C$21+D62*Rewards!$D$21</f>
        <v>1</v>
      </c>
      <c r="R62" s="3">
        <f>C62*Rewards!$C$22+D62*Rewards!$D$22</f>
        <v>-0.47926303229653383</v>
      </c>
      <c r="S62" s="3">
        <f>C$109*Rewards!$E$21+D$109*Rewards!$F$21</f>
        <v>0</v>
      </c>
      <c r="T62" s="3">
        <f>C$109*Rewards!$E$22+D$109*Rewards!$F$22</f>
        <v>-0.022000000000000006</v>
      </c>
      <c r="U62" s="6">
        <f t="shared" si="9"/>
        <v>2.1869250942453244</v>
      </c>
      <c r="W62" s="3">
        <f>J62*(Rewards!C$21+$U62*Rewards!C$22)</f>
        <v>-21.309421257698666</v>
      </c>
      <c r="X62" s="3">
        <f>K62*(Rewards!D$21+$U62*Rewards!D$22)</f>
        <v>44.70569948252333</v>
      </c>
      <c r="Y62" s="3">
        <f>L62*(Rewards!E$21+$U62*Rewards!E$22)</f>
        <v>-2.1650558433028717</v>
      </c>
      <c r="Z62" s="3">
        <f>M62*(Rewards!F$21+$U62*Rewards!F$22)</f>
        <v>0</v>
      </c>
      <c r="AA62" s="3">
        <f t="shared" si="10"/>
        <v>21.23122238152179</v>
      </c>
      <c r="AC62" s="3">
        <f>J62*(Rewards!C$37+$U62*Rewards!C$38)</f>
        <v>21.73581451678356</v>
      </c>
      <c r="AD62" s="3">
        <f>K62*(Rewards!D$37+$U62*Rewards!D$38)</f>
        <v>0</v>
      </c>
      <c r="AE62" s="3">
        <f>L62*(Rewards!E$37+$U62*Rewards!E$38)</f>
        <v>2.78494415669713</v>
      </c>
      <c r="AF62" s="3">
        <f>M62*(Rewards!F$37+$U62*Rewards!F$38)</f>
        <v>44.550000000000004</v>
      </c>
      <c r="AG62" s="3">
        <f t="shared" si="11"/>
        <v>69.0707586734807</v>
      </c>
      <c r="AH62" s="3"/>
      <c r="AI62" s="6">
        <f t="shared" si="12"/>
        <v>2.1869250942453244</v>
      </c>
      <c r="AJ62" s="3">
        <f t="shared" si="13"/>
        <v>90.30198105500249</v>
      </c>
      <c r="AL62" s="3">
        <f>J62*(Rewards!C$25+$U62*Rewards!C$26)</f>
        <v>-10.86790725839178</v>
      </c>
      <c r="AM62" s="3">
        <f>K62*(Rewards!D$25+$U62*Rewards!D$26)</f>
        <v>0</v>
      </c>
      <c r="AN62" s="3">
        <f>L62*(Rewards!E$25+$U62*Rewards!E$26)</f>
        <v>0</v>
      </c>
      <c r="AO62" s="3">
        <f>M62*(Rewards!F$25+$U62*Rewards!F$26)</f>
        <v>0</v>
      </c>
      <c r="AP62" s="3">
        <f t="shared" si="14"/>
        <v>-10.86790725839178</v>
      </c>
      <c r="AR62" s="3">
        <f>J62*(Rewards!C$41+$U62*Rewards!C$42)</f>
        <v>12.423730569224336</v>
      </c>
      <c r="AS62" s="3">
        <f>K62*(Rewards!D$41+$U62*Rewards!D$42)</f>
        <v>49.17626943077567</v>
      </c>
      <c r="AT62" s="3">
        <f>L62*(Rewards!E$41+$U62*Rewards!E$42)</f>
        <v>0.6198883133942572</v>
      </c>
      <c r="AU62" s="3">
        <f>M62*(Rewards!F$41+$U62*Rewards!F$42)</f>
        <v>44.550000000000004</v>
      </c>
      <c r="AV62" s="3">
        <f t="shared" si="15"/>
        <v>106.76988831339426</v>
      </c>
      <c r="AX62" s="6">
        <f t="shared" si="16"/>
        <v>2.1869250942453244</v>
      </c>
      <c r="AY62" s="3">
        <f t="shared" si="17"/>
        <v>-10.86790725839178</v>
      </c>
      <c r="AZ62" s="3">
        <f t="shared" si="18"/>
        <v>69.0707586734807</v>
      </c>
      <c r="BA62" s="3">
        <f t="shared" si="19"/>
        <v>58.202851415088915</v>
      </c>
      <c r="BC62" s="6">
        <f t="shared" si="20"/>
        <v>2.1869250942453244</v>
      </c>
      <c r="BD62" s="3">
        <f t="shared" si="21"/>
        <v>32.09912963991357</v>
      </c>
      <c r="BE62" s="3">
        <f t="shared" si="22"/>
        <v>0</v>
      </c>
      <c r="BF62" s="3">
        <f t="shared" si="23"/>
        <v>32.09912963991357</v>
      </c>
    </row>
    <row r="63" spans="1:58" ht="12">
      <c r="A63">
        <f t="shared" si="3"/>
        <v>57</v>
      </c>
      <c r="B63" s="7">
        <v>1</v>
      </c>
      <c r="C63" s="11">
        <f t="shared" si="0"/>
        <v>0.37153522909717257</v>
      </c>
      <c r="D63" s="2">
        <f t="shared" si="1"/>
        <v>0.6284647709028275</v>
      </c>
      <c r="E63">
        <f t="shared" si="4"/>
        <v>0.37153522909717257</v>
      </c>
      <c r="F63">
        <f t="shared" si="5"/>
        <v>0.6284647709028275</v>
      </c>
      <c r="H63">
        <f t="shared" si="6"/>
        <v>56</v>
      </c>
      <c r="I63">
        <f t="shared" si="7"/>
        <v>57</v>
      </c>
      <c r="J63" s="12">
        <f>SUM(E$6:E62)</f>
        <v>11.657378572246769</v>
      </c>
      <c r="K63" s="12">
        <f>SUM(F$6:F62)</f>
        <v>45.34262142775323</v>
      </c>
      <c r="L63" s="12">
        <f>SUM($B63:$B$106)*C$109</f>
        <v>4.4</v>
      </c>
      <c r="M63" s="12">
        <f>SUM($B63:$B$106)*D$109</f>
        <v>39.6</v>
      </c>
      <c r="N63" s="2">
        <f t="shared" si="8"/>
        <v>0.7259826701971849</v>
      </c>
      <c r="O63" s="2">
        <f t="shared" si="2"/>
        <v>0.2740173298028151</v>
      </c>
      <c r="Q63" s="3">
        <f>C63*Rewards!$C$21+D63*Rewards!$D$21</f>
        <v>1</v>
      </c>
      <c r="R63" s="3">
        <f>C63*Rewards!$C$22+D63*Rewards!$D$22</f>
        <v>-0.4904265024082678</v>
      </c>
      <c r="S63" s="3">
        <f>C$109*Rewards!$E$21+D$109*Rewards!$F$21</f>
        <v>0</v>
      </c>
      <c r="T63" s="3">
        <f>C$109*Rewards!$E$22+D$109*Rewards!$F$22</f>
        <v>-0.022000000000000006</v>
      </c>
      <c r="U63" s="6">
        <f t="shared" si="9"/>
        <v>2.1348066235766208</v>
      </c>
      <c r="W63" s="3">
        <f>J63*(Rewards!C$21+$U63*Rewards!C$22)</f>
        <v>-21.192470093989026</v>
      </c>
      <c r="X63" s="3">
        <f>K63*(Rewards!D$21+$U63*Rewards!D$22)</f>
        <v>45.34262142775323</v>
      </c>
      <c r="Y63" s="3">
        <f>L63*(Rewards!E$21+$U63*Rewards!E$22)</f>
        <v>-2.0664928116221692</v>
      </c>
      <c r="Z63" s="3">
        <f>M63*(Rewards!F$21+$U63*Rewards!F$22)</f>
        <v>0</v>
      </c>
      <c r="AA63" s="3">
        <f t="shared" si="10"/>
        <v>22.083658522142034</v>
      </c>
      <c r="AC63" s="3">
        <f>J63*(Rewards!C$37+$U63*Rewards!C$38)</f>
        <v>21.899899110823867</v>
      </c>
      <c r="AD63" s="3">
        <f>K63*(Rewards!D$37+$U63*Rewards!D$38)</f>
        <v>0</v>
      </c>
      <c r="AE63" s="3">
        <f>L63*(Rewards!E$37+$U63*Rewards!E$38)</f>
        <v>2.7735071883778315</v>
      </c>
      <c r="AF63" s="3">
        <f>M63*(Rewards!F$37+$U63*Rewards!F$38)</f>
        <v>43.56</v>
      </c>
      <c r="AG63" s="3">
        <f t="shared" si="11"/>
        <v>68.2334062992017</v>
      </c>
      <c r="AH63" s="3"/>
      <c r="AI63" s="6">
        <f t="shared" si="12"/>
        <v>2.1348066235766208</v>
      </c>
      <c r="AJ63" s="3">
        <f t="shared" si="13"/>
        <v>90.31706482134373</v>
      </c>
      <c r="AL63" s="3">
        <f>J63*(Rewards!C$25+$U63*Rewards!C$26)</f>
        <v>-10.949949555411933</v>
      </c>
      <c r="AM63" s="3">
        <f>K63*(Rewards!D$25+$U63*Rewards!D$26)</f>
        <v>0</v>
      </c>
      <c r="AN63" s="3">
        <f>L63*(Rewards!E$25+$U63*Rewards!E$26)</f>
        <v>0</v>
      </c>
      <c r="AO63" s="3">
        <f>M63*(Rewards!F$25+$U63*Rewards!F$26)</f>
        <v>0</v>
      </c>
      <c r="AP63" s="3">
        <f t="shared" si="14"/>
        <v>-10.949949555411933</v>
      </c>
      <c r="AR63" s="3">
        <f>J63*(Rewards!C$41+$U63*Rewards!C$42)</f>
        <v>12.823116429471446</v>
      </c>
      <c r="AS63" s="3">
        <f>K63*(Rewards!D$41+$U63*Rewards!D$42)</f>
        <v>49.876883570528555</v>
      </c>
      <c r="AT63" s="3">
        <f>L63*(Rewards!E$41+$U63*Rewards!E$42)</f>
        <v>0.707014376755662</v>
      </c>
      <c r="AU63" s="3">
        <f>M63*(Rewards!F$41+$U63*Rewards!F$42)</f>
        <v>43.56</v>
      </c>
      <c r="AV63" s="3">
        <f t="shared" si="15"/>
        <v>106.96701437675566</v>
      </c>
      <c r="AX63" s="6">
        <f t="shared" si="16"/>
        <v>2.1348066235766208</v>
      </c>
      <c r="AY63" s="3">
        <f t="shared" si="17"/>
        <v>-10.949949555411933</v>
      </c>
      <c r="AZ63" s="3">
        <f t="shared" si="18"/>
        <v>68.2334062992017</v>
      </c>
      <c r="BA63" s="3">
        <f t="shared" si="19"/>
        <v>57.28345674378977</v>
      </c>
      <c r="BC63" s="6">
        <f t="shared" si="20"/>
        <v>2.1348066235766208</v>
      </c>
      <c r="BD63" s="3">
        <f t="shared" si="21"/>
        <v>33.033608077553964</v>
      </c>
      <c r="BE63" s="3">
        <f t="shared" si="22"/>
        <v>0</v>
      </c>
      <c r="BF63" s="3">
        <f t="shared" si="23"/>
        <v>33.033608077553964</v>
      </c>
    </row>
    <row r="64" spans="1:58" ht="12">
      <c r="A64">
        <f t="shared" si="3"/>
        <v>58</v>
      </c>
      <c r="B64" s="7">
        <v>1</v>
      </c>
      <c r="C64" s="11">
        <f t="shared" si="0"/>
        <v>0.38018939632056126</v>
      </c>
      <c r="D64" s="2">
        <f t="shared" si="1"/>
        <v>0.6198106036794387</v>
      </c>
      <c r="E64">
        <f t="shared" si="4"/>
        <v>0.38018939632056126</v>
      </c>
      <c r="F64">
        <f t="shared" si="5"/>
        <v>0.6198106036794387</v>
      </c>
      <c r="H64">
        <f t="shared" si="6"/>
        <v>57</v>
      </c>
      <c r="I64">
        <f t="shared" si="7"/>
        <v>58</v>
      </c>
      <c r="J64" s="12">
        <f>SUM(E$6:E63)</f>
        <v>12.028913801343942</v>
      </c>
      <c r="K64" s="12">
        <f>SUM(F$6:F63)</f>
        <v>45.97108619865606</v>
      </c>
      <c r="L64" s="12">
        <f>SUM($B64:$B$106)*C$109</f>
        <v>4.3</v>
      </c>
      <c r="M64" s="12">
        <f>SUM($B64:$B$106)*D$109</f>
        <v>38.7</v>
      </c>
      <c r="N64" s="2">
        <f t="shared" si="8"/>
        <v>0.7366634393252728</v>
      </c>
      <c r="O64" s="2">
        <f t="shared" si="2"/>
        <v>0.2633365606747272</v>
      </c>
      <c r="Q64" s="3">
        <f>C64*Rewards!$C$21+D64*Rewards!$D$21</f>
        <v>1</v>
      </c>
      <c r="R64" s="3">
        <f>C64*Rewards!$C$22+D64*Rewards!$D$22</f>
        <v>-0.5018500031431409</v>
      </c>
      <c r="S64" s="3">
        <f>C$109*Rewards!$E$21+D$109*Rewards!$F$21</f>
        <v>0</v>
      </c>
      <c r="T64" s="3">
        <f>C$109*Rewards!$E$22+D$109*Rewards!$F$22</f>
        <v>-0.022000000000000006</v>
      </c>
      <c r="U64" s="6">
        <f t="shared" si="9"/>
        <v>2.0839845648634845</v>
      </c>
      <c r="W64" s="3">
        <f>J64*(Rewards!C$21+$U64*Rewards!C$22)</f>
        <v>-21.060939514833894</v>
      </c>
      <c r="X64" s="3">
        <f>K64*(Rewards!D$21+$U64*Rewards!D$22)</f>
        <v>45.97108619865606</v>
      </c>
      <c r="Y64" s="3">
        <f>L64*(Rewards!E$21+$U64*Rewards!E$22)</f>
        <v>-1.9714493983608565</v>
      </c>
      <c r="Z64" s="3">
        <f>M64*(Rewards!F$21+$U64*Rewards!F$22)</f>
        <v>0</v>
      </c>
      <c r="AA64" s="3">
        <f t="shared" si="10"/>
        <v>22.93869728546131</v>
      </c>
      <c r="AC64" s="3">
        <f>J64*(Rewards!C$37+$U64*Rewards!C$38)</f>
        <v>22.05990221078523</v>
      </c>
      <c r="AD64" s="3">
        <f>K64*(Rewards!D$37+$U64*Rewards!D$38)</f>
        <v>0</v>
      </c>
      <c r="AE64" s="3">
        <f>L64*(Rewards!E$37+$U64*Rewards!E$38)</f>
        <v>2.758550601639144</v>
      </c>
      <c r="AF64" s="3">
        <f>M64*(Rewards!F$37+$U64*Rewards!F$38)</f>
        <v>42.57000000000001</v>
      </c>
      <c r="AG64" s="3">
        <f t="shared" si="11"/>
        <v>67.38845281242438</v>
      </c>
      <c r="AH64" s="3"/>
      <c r="AI64" s="6">
        <f t="shared" si="12"/>
        <v>2.0839845648634845</v>
      </c>
      <c r="AJ64" s="3">
        <f t="shared" si="13"/>
        <v>90.32715009788569</v>
      </c>
      <c r="AL64" s="3">
        <f>J64*(Rewards!C$25+$U64*Rewards!C$26)</f>
        <v>-11.029951105392614</v>
      </c>
      <c r="AM64" s="3">
        <f>K64*(Rewards!D$25+$U64*Rewards!D$26)</f>
        <v>0</v>
      </c>
      <c r="AN64" s="3">
        <f>L64*(Rewards!E$25+$U64*Rewards!E$26)</f>
        <v>0</v>
      </c>
      <c r="AO64" s="3">
        <f>M64*(Rewards!F$25+$U64*Rewards!F$26)</f>
        <v>0</v>
      </c>
      <c r="AP64" s="3">
        <f t="shared" si="14"/>
        <v>-11.029951105392614</v>
      </c>
      <c r="AR64" s="3">
        <f>J64*(Rewards!C$41+$U64*Rewards!C$42)</f>
        <v>13.231805181478338</v>
      </c>
      <c r="AS64" s="3">
        <f>K64*(Rewards!D$41+$U64*Rewards!D$42)</f>
        <v>50.56819481852167</v>
      </c>
      <c r="AT64" s="3">
        <f>L64*(Rewards!E$41+$U64*Rewards!E$42)</f>
        <v>0.787101203278287</v>
      </c>
      <c r="AU64" s="3">
        <f>M64*(Rewards!F$41+$U64*Rewards!F$42)</f>
        <v>42.57000000000001</v>
      </c>
      <c r="AV64" s="3">
        <f t="shared" si="15"/>
        <v>107.1571012032783</v>
      </c>
      <c r="AX64" s="6">
        <f t="shared" si="16"/>
        <v>2.0839845648634845</v>
      </c>
      <c r="AY64" s="3">
        <f t="shared" si="17"/>
        <v>-11.029951105392614</v>
      </c>
      <c r="AZ64" s="3">
        <f t="shared" si="18"/>
        <v>67.38845281242438</v>
      </c>
      <c r="BA64" s="3">
        <f t="shared" si="19"/>
        <v>56.35850170703176</v>
      </c>
      <c r="BC64" s="6">
        <f t="shared" si="20"/>
        <v>2.0839845648634845</v>
      </c>
      <c r="BD64" s="3">
        <f t="shared" si="21"/>
        <v>33.96864839085392</v>
      </c>
      <c r="BE64" s="3">
        <f t="shared" si="22"/>
        <v>0</v>
      </c>
      <c r="BF64" s="3">
        <f t="shared" si="23"/>
        <v>33.96864839085393</v>
      </c>
    </row>
    <row r="65" spans="1:58" ht="12">
      <c r="A65">
        <f t="shared" si="3"/>
        <v>59</v>
      </c>
      <c r="B65" s="7">
        <v>1</v>
      </c>
      <c r="C65" s="11">
        <f t="shared" si="0"/>
        <v>0.38904514499428067</v>
      </c>
      <c r="D65" s="2">
        <f t="shared" si="1"/>
        <v>0.6109548550057193</v>
      </c>
      <c r="E65">
        <f t="shared" si="4"/>
        <v>0.38904514499428067</v>
      </c>
      <c r="F65">
        <f t="shared" si="5"/>
        <v>0.6109548550057193</v>
      </c>
      <c r="H65">
        <f t="shared" si="6"/>
        <v>58</v>
      </c>
      <c r="I65">
        <f t="shared" si="7"/>
        <v>59</v>
      </c>
      <c r="J65" s="12">
        <f>SUM(E$6:E64)</f>
        <v>12.409103197664503</v>
      </c>
      <c r="K65" s="12">
        <f>SUM(F$6:F64)</f>
        <v>46.5908968023355</v>
      </c>
      <c r="L65" s="12">
        <f>SUM($B65:$B$106)*C$109</f>
        <v>4.2</v>
      </c>
      <c r="M65" s="12">
        <f>SUM($B65:$B$106)*D$109</f>
        <v>37.800000000000004</v>
      </c>
      <c r="N65" s="2">
        <f t="shared" si="8"/>
        <v>0.7471266238751179</v>
      </c>
      <c r="O65" s="2">
        <f t="shared" si="2"/>
        <v>0.25287337612488214</v>
      </c>
      <c r="Q65" s="3">
        <f>C65*Rewards!$C$21+D65*Rewards!$D$21</f>
        <v>1</v>
      </c>
      <c r="R65" s="3">
        <f>C65*Rewards!$C$22+D65*Rewards!$D$22</f>
        <v>-0.5135395913924505</v>
      </c>
      <c r="S65" s="3">
        <f>C$109*Rewards!$E$21+D$109*Rewards!$F$21</f>
        <v>0</v>
      </c>
      <c r="T65" s="3">
        <f>C$109*Rewards!$E$22+D$109*Rewards!$F$22</f>
        <v>-0.022000000000000006</v>
      </c>
      <c r="U65" s="6">
        <f t="shared" si="9"/>
        <v>2.03442411864966</v>
      </c>
      <c r="W65" s="3">
        <f>J65*(Rewards!C$21+$U65*Rewards!C$22)</f>
        <v>-20.914796866041996</v>
      </c>
      <c r="X65" s="3">
        <f>K65*(Rewards!D$21+$U65*Rewards!D$22)</f>
        <v>46.5908968023355</v>
      </c>
      <c r="Y65" s="3">
        <f>L65*(Rewards!E$21+$U65*Rewards!E$22)</f>
        <v>-1.879807885632286</v>
      </c>
      <c r="Z65" s="3">
        <f>M65*(Rewards!F$21+$U65*Rewards!F$22)</f>
        <v>0</v>
      </c>
      <c r="AA65" s="3">
        <f t="shared" si="10"/>
        <v>23.79629205066122</v>
      </c>
      <c r="AC65" s="3">
        <f>J65*(Rewards!C$37+$U65*Rewards!C$38)</f>
        <v>22.215933375804333</v>
      </c>
      <c r="AD65" s="3">
        <f>K65*(Rewards!D$37+$U65*Rewards!D$38)</f>
        <v>0</v>
      </c>
      <c r="AE65" s="3">
        <f>L65*(Rewards!E$37+$U65*Rewards!E$38)</f>
        <v>2.740192114367715</v>
      </c>
      <c r="AF65" s="3">
        <f>M65*(Rewards!F$37+$U65*Rewards!F$38)</f>
        <v>41.580000000000005</v>
      </c>
      <c r="AG65" s="3">
        <f t="shared" si="11"/>
        <v>66.53612549017205</v>
      </c>
      <c r="AH65" s="3"/>
      <c r="AI65" s="6">
        <f t="shared" si="12"/>
        <v>2.03442411864966</v>
      </c>
      <c r="AJ65" s="3">
        <f t="shared" si="13"/>
        <v>90.33241754083328</v>
      </c>
      <c r="AL65" s="3">
        <f>J65*(Rewards!C$25+$U65*Rewards!C$26)</f>
        <v>-11.107966687902167</v>
      </c>
      <c r="AM65" s="3">
        <f>K65*(Rewards!D$25+$U65*Rewards!D$26)</f>
        <v>0</v>
      </c>
      <c r="AN65" s="3">
        <f>L65*(Rewards!E$25+$U65*Rewards!E$26)</f>
        <v>0</v>
      </c>
      <c r="AO65" s="3">
        <f>M65*(Rewards!F$25+$U65*Rewards!F$26)</f>
        <v>0</v>
      </c>
      <c r="AP65" s="3">
        <f t="shared" si="14"/>
        <v>-11.107966687902167</v>
      </c>
      <c r="AR65" s="3">
        <f>J65*(Rewards!C$41+$U65*Rewards!C$42)</f>
        <v>13.650013517430954</v>
      </c>
      <c r="AS65" s="3">
        <f>K65*(Rewards!D$41+$U65*Rewards!D$42)</f>
        <v>51.24998648256906</v>
      </c>
      <c r="AT65" s="3">
        <f>L65*(Rewards!E$41+$U65*Rewards!E$42)</f>
        <v>0.8603842287354285</v>
      </c>
      <c r="AU65" s="3">
        <f>M65*(Rewards!F$41+$U65*Rewards!F$42)</f>
        <v>41.580000000000005</v>
      </c>
      <c r="AV65" s="3">
        <f t="shared" si="15"/>
        <v>107.34038422873545</v>
      </c>
      <c r="AX65" s="6">
        <f t="shared" si="16"/>
        <v>2.03442411864966</v>
      </c>
      <c r="AY65" s="3">
        <f t="shared" si="17"/>
        <v>-11.107966687902167</v>
      </c>
      <c r="AZ65" s="3">
        <f t="shared" si="18"/>
        <v>66.53612549017205</v>
      </c>
      <c r="BA65" s="3">
        <f t="shared" si="19"/>
        <v>55.42815880226989</v>
      </c>
      <c r="BC65" s="6">
        <f t="shared" si="20"/>
        <v>2.03442411864966</v>
      </c>
      <c r="BD65" s="3">
        <f t="shared" si="21"/>
        <v>34.904258738563385</v>
      </c>
      <c r="BE65" s="3">
        <f t="shared" si="22"/>
        <v>0</v>
      </c>
      <c r="BF65" s="3">
        <f t="shared" si="23"/>
        <v>34.904258738563385</v>
      </c>
    </row>
    <row r="66" spans="1:58" ht="12">
      <c r="A66">
        <f t="shared" si="3"/>
        <v>60</v>
      </c>
      <c r="B66" s="7">
        <v>1</v>
      </c>
      <c r="C66" s="11">
        <f t="shared" si="0"/>
        <v>0.39810717055349726</v>
      </c>
      <c r="D66" s="2">
        <f t="shared" si="1"/>
        <v>0.6018928294465027</v>
      </c>
      <c r="E66">
        <f t="shared" si="4"/>
        <v>0.39810717055349726</v>
      </c>
      <c r="F66">
        <f t="shared" si="5"/>
        <v>0.6018928294465027</v>
      </c>
      <c r="H66">
        <f t="shared" si="6"/>
        <v>59</v>
      </c>
      <c r="I66">
        <f t="shared" si="7"/>
        <v>60</v>
      </c>
      <c r="J66" s="12">
        <f>SUM(E$6:E65)</f>
        <v>12.798148342658784</v>
      </c>
      <c r="K66" s="12">
        <f>SUM(F$6:F65)</f>
        <v>47.20185165734122</v>
      </c>
      <c r="L66" s="12">
        <f>SUM($B66:$B$106)*C$109</f>
        <v>4.1000000000000005</v>
      </c>
      <c r="M66" s="12">
        <f>SUM($B66:$B$106)*D$109</f>
        <v>36.9</v>
      </c>
      <c r="N66" s="2">
        <f t="shared" si="8"/>
        <v>0.7573698658065574</v>
      </c>
      <c r="O66" s="2">
        <f t="shared" si="2"/>
        <v>0.2426301341934426</v>
      </c>
      <c r="Q66" s="3">
        <f>C66*Rewards!$C$21+D66*Rewards!$D$21</f>
        <v>1</v>
      </c>
      <c r="R66" s="3">
        <f>C66*Rewards!$C$22+D66*Rewards!$D$22</f>
        <v>-0.5255014651306164</v>
      </c>
      <c r="S66" s="3">
        <f>C$109*Rewards!$E$21+D$109*Rewards!$F$21</f>
        <v>0</v>
      </c>
      <c r="T66" s="3">
        <f>C$109*Rewards!$E$22+D$109*Rewards!$F$22</f>
        <v>-0.022000000000000006</v>
      </c>
      <c r="U66" s="6">
        <f t="shared" si="9"/>
        <v>1.98609153945676</v>
      </c>
      <c r="W66" s="3">
        <f>J66*(Rewards!C$21+$U66*Rewards!C$22)</f>
        <v>-20.753999927509877</v>
      </c>
      <c r="X66" s="3">
        <f>K66*(Rewards!D$21+$U66*Rewards!D$22)</f>
        <v>47.20185165734122</v>
      </c>
      <c r="Y66" s="3">
        <f>L66*(Rewards!E$21+$U66*Rewards!E$22)</f>
        <v>-1.791454568589998</v>
      </c>
      <c r="Z66" s="3">
        <f>M66*(Rewards!F$21+$U66*Rewards!F$22)</f>
        <v>0</v>
      </c>
      <c r="AA66" s="3">
        <f t="shared" si="10"/>
        <v>24.656397161241348</v>
      </c>
      <c r="AC66" s="3">
        <f>J66*(Rewards!C$37+$U66*Rewards!C$38)</f>
        <v>22.36809884677911</v>
      </c>
      <c r="AD66" s="3">
        <f>K66*(Rewards!D$37+$U66*Rewards!D$38)</f>
        <v>0</v>
      </c>
      <c r="AE66" s="3">
        <f>L66*(Rewards!E$37+$U66*Rewards!E$38)</f>
        <v>2.718545431410003</v>
      </c>
      <c r="AF66" s="3">
        <f>M66*(Rewards!F$37+$U66*Rewards!F$38)</f>
        <v>40.59</v>
      </c>
      <c r="AG66" s="3">
        <f t="shared" si="11"/>
        <v>65.67664427818912</v>
      </c>
      <c r="AH66" s="3"/>
      <c r="AI66" s="6">
        <f t="shared" si="12"/>
        <v>1.98609153945676</v>
      </c>
      <c r="AJ66" s="3">
        <f t="shared" si="13"/>
        <v>90.33304143943046</v>
      </c>
      <c r="AL66" s="3">
        <f>J66*(Rewards!C$25+$U66*Rewards!C$26)</f>
        <v>-11.184049423389554</v>
      </c>
      <c r="AM66" s="3">
        <f>K66*(Rewards!D$25+$U66*Rewards!D$26)</f>
        <v>0</v>
      </c>
      <c r="AN66" s="3">
        <f>L66*(Rewards!E$25+$U66*Rewards!E$26)</f>
        <v>0</v>
      </c>
      <c r="AO66" s="3">
        <f>M66*(Rewards!F$25+$U66*Rewards!F$26)</f>
        <v>0</v>
      </c>
      <c r="AP66" s="3">
        <f t="shared" si="14"/>
        <v>-11.184049423389554</v>
      </c>
      <c r="AR66" s="3">
        <f>J66*(Rewards!C$41+$U66*Rewards!C$42)</f>
        <v>14.077963176924664</v>
      </c>
      <c r="AS66" s="3">
        <f>K66*(Rewards!D$41+$U66*Rewards!D$42)</f>
        <v>51.92203682307535</v>
      </c>
      <c r="AT66" s="3">
        <f>L66*(Rewards!E$41+$U66*Rewards!E$42)</f>
        <v>0.927090862820005</v>
      </c>
      <c r="AU66" s="3">
        <f>M66*(Rewards!F$41+$U66*Rewards!F$42)</f>
        <v>40.59</v>
      </c>
      <c r="AV66" s="3">
        <f t="shared" si="15"/>
        <v>107.51709086282003</v>
      </c>
      <c r="AX66" s="6">
        <f t="shared" si="16"/>
        <v>1.98609153945676</v>
      </c>
      <c r="AY66" s="3">
        <f t="shared" si="17"/>
        <v>-11.184049423389554</v>
      </c>
      <c r="AZ66" s="3">
        <f t="shared" si="18"/>
        <v>65.67664427818912</v>
      </c>
      <c r="BA66" s="3">
        <f t="shared" si="19"/>
        <v>54.49259485479956</v>
      </c>
      <c r="BC66" s="6">
        <f t="shared" si="20"/>
        <v>1.98609153945676</v>
      </c>
      <c r="BD66" s="3">
        <f t="shared" si="21"/>
        <v>35.840446584630904</v>
      </c>
      <c r="BE66" s="3">
        <f t="shared" si="22"/>
        <v>0</v>
      </c>
      <c r="BF66" s="3">
        <f t="shared" si="23"/>
        <v>35.8404465846309</v>
      </c>
    </row>
    <row r="67" spans="1:58" ht="12">
      <c r="A67">
        <f t="shared" si="3"/>
        <v>61</v>
      </c>
      <c r="B67" s="7">
        <v>1</v>
      </c>
      <c r="C67" s="11">
        <f t="shared" si="0"/>
        <v>0.40738027780411273</v>
      </c>
      <c r="D67" s="2">
        <f t="shared" si="1"/>
        <v>0.5926197221958873</v>
      </c>
      <c r="E67">
        <f t="shared" si="4"/>
        <v>0.40738027780411273</v>
      </c>
      <c r="F67">
        <f t="shared" si="5"/>
        <v>0.5926197221958873</v>
      </c>
      <c r="H67">
        <f t="shared" si="6"/>
        <v>60</v>
      </c>
      <c r="I67">
        <f t="shared" si="7"/>
        <v>61</v>
      </c>
      <c r="J67" s="12">
        <f>SUM(E$6:E66)</f>
        <v>13.196255513212282</v>
      </c>
      <c r="K67" s="12">
        <f>SUM(F$6:F66)</f>
        <v>47.80374448678773</v>
      </c>
      <c r="L67" s="12">
        <f>SUM($B67:$B$106)*C$109</f>
        <v>4</v>
      </c>
      <c r="M67" s="12">
        <f>SUM($B67:$B$106)*D$109</f>
        <v>36</v>
      </c>
      <c r="N67" s="2">
        <f t="shared" si="8"/>
        <v>0.7673912209011603</v>
      </c>
      <c r="O67" s="2">
        <f t="shared" si="2"/>
        <v>0.2326087790988397</v>
      </c>
      <c r="Q67" s="3">
        <f>C67*Rewards!$C$21+D67*Rewards!$D$21</f>
        <v>1</v>
      </c>
      <c r="R67" s="3">
        <f>C67*Rewards!$C$22+D67*Rewards!$D$22</f>
        <v>-0.5377419667014288</v>
      </c>
      <c r="S67" s="3">
        <f>C$109*Rewards!$E$21+D$109*Rewards!$F$21</f>
        <v>0</v>
      </c>
      <c r="T67" s="3">
        <f>C$109*Rewards!$E$22+D$109*Rewards!$F$22</f>
        <v>-0.022000000000000006</v>
      </c>
      <c r="U67" s="6">
        <f t="shared" si="9"/>
        <v>1.9389540982979883</v>
      </c>
      <c r="W67" s="3">
        <f>J67*(Rewards!C$21+$U67*Rewards!C$22)</f>
        <v>-20.578496983367817</v>
      </c>
      <c r="X67" s="3">
        <f>K67*(Rewards!D$21+$U67*Rewards!D$22)</f>
        <v>47.80374448678773</v>
      </c>
      <c r="Y67" s="3">
        <f>L67*(Rewards!E$21+$U67*Rewards!E$22)</f>
        <v>-1.7062796065022299</v>
      </c>
      <c r="Z67" s="3">
        <f>M67*(Rewards!F$21+$U67*Rewards!F$22)</f>
        <v>0</v>
      </c>
      <c r="AA67" s="3">
        <f t="shared" si="10"/>
        <v>25.518967896917683</v>
      </c>
      <c r="AC67" s="3">
        <f>J67*(Rewards!C$37+$U67*Rewards!C$38)</f>
        <v>22.516501664386734</v>
      </c>
      <c r="AD67" s="3">
        <f>K67*(Rewards!D$37+$U67*Rewards!D$38)</f>
        <v>0</v>
      </c>
      <c r="AE67" s="3">
        <f>L67*(Rewards!E$37+$U67*Rewards!E$38)</f>
        <v>2.693720393497771</v>
      </c>
      <c r="AF67" s="3">
        <f>M67*(Rewards!F$37+$U67*Rewards!F$38)</f>
        <v>39.6</v>
      </c>
      <c r="AG67" s="3">
        <f t="shared" si="11"/>
        <v>64.8102220578845</v>
      </c>
      <c r="AH67" s="3"/>
      <c r="AI67" s="6">
        <f t="shared" si="12"/>
        <v>1.9389540982979883</v>
      </c>
      <c r="AJ67" s="3">
        <f t="shared" si="13"/>
        <v>90.32918995480219</v>
      </c>
      <c r="AL67" s="3">
        <f>J67*(Rewards!C$25+$U67*Rewards!C$26)</f>
        <v>-11.258250832193367</v>
      </c>
      <c r="AM67" s="3">
        <f>K67*(Rewards!D$25+$U67*Rewards!D$26)</f>
        <v>0</v>
      </c>
      <c r="AN67" s="3">
        <f>L67*(Rewards!E$25+$U67*Rewards!E$26)</f>
        <v>0</v>
      </c>
      <c r="AO67" s="3">
        <f>M67*(Rewards!F$25+$U67*Rewards!F$26)</f>
        <v>0</v>
      </c>
      <c r="AP67" s="3">
        <f t="shared" si="14"/>
        <v>-11.258250832193367</v>
      </c>
      <c r="AR67" s="3">
        <f>J67*(Rewards!C$41+$U67*Rewards!C$42)</f>
        <v>14.515881064533511</v>
      </c>
      <c r="AS67" s="3">
        <f>K67*(Rewards!D$41+$U67*Rewards!D$42)</f>
        <v>52.584118935466506</v>
      </c>
      <c r="AT67" s="3">
        <f>L67*(Rewards!E$41+$U67*Rewards!E$42)</f>
        <v>0.9874407869955406</v>
      </c>
      <c r="AU67" s="3">
        <f>M67*(Rewards!F$41+$U67*Rewards!F$42)</f>
        <v>39.6</v>
      </c>
      <c r="AV67" s="3">
        <f t="shared" si="15"/>
        <v>107.68744078699555</v>
      </c>
      <c r="AX67" s="6">
        <f t="shared" si="16"/>
        <v>1.9389540982979883</v>
      </c>
      <c r="AY67" s="3">
        <f t="shared" si="17"/>
        <v>-11.258250832193367</v>
      </c>
      <c r="AZ67" s="3">
        <f t="shared" si="18"/>
        <v>64.8102220578845</v>
      </c>
      <c r="BA67" s="3">
        <f t="shared" si="19"/>
        <v>53.55197122569113</v>
      </c>
      <c r="BC67" s="6">
        <f t="shared" si="20"/>
        <v>1.9389540982979883</v>
      </c>
      <c r="BD67" s="3">
        <f t="shared" si="21"/>
        <v>36.77721872911105</v>
      </c>
      <c r="BE67" s="3">
        <f t="shared" si="22"/>
        <v>0</v>
      </c>
      <c r="BF67" s="3">
        <f t="shared" si="23"/>
        <v>36.777218729111055</v>
      </c>
    </row>
    <row r="68" spans="1:58" ht="12">
      <c r="A68">
        <f t="shared" si="3"/>
        <v>62</v>
      </c>
      <c r="B68" s="7">
        <v>1</v>
      </c>
      <c r="C68" s="11">
        <f t="shared" si="0"/>
        <v>0.4168693834703354</v>
      </c>
      <c r="D68" s="2">
        <f t="shared" si="1"/>
        <v>0.5831306165296646</v>
      </c>
      <c r="E68">
        <f t="shared" si="4"/>
        <v>0.4168693834703354</v>
      </c>
      <c r="F68">
        <f t="shared" si="5"/>
        <v>0.5831306165296646</v>
      </c>
      <c r="H68">
        <f t="shared" si="6"/>
        <v>61</v>
      </c>
      <c r="I68">
        <f t="shared" si="7"/>
        <v>62</v>
      </c>
      <c r="J68" s="12">
        <f>SUM(E$6:E67)</f>
        <v>13.603635791016394</v>
      </c>
      <c r="K68" s="12">
        <f>SUM(F$6:F67)</f>
        <v>48.39636420898361</v>
      </c>
      <c r="L68" s="12">
        <f>SUM($B68:$B$106)*C$109</f>
        <v>3.9000000000000004</v>
      </c>
      <c r="M68" s="12">
        <f>SUM($B68:$B$106)*D$109</f>
        <v>35.1</v>
      </c>
      <c r="N68" s="2">
        <f t="shared" si="8"/>
        <v>0.7771891482110451</v>
      </c>
      <c r="O68" s="2">
        <f t="shared" si="2"/>
        <v>0.22281085178895488</v>
      </c>
      <c r="Q68" s="3">
        <f>C68*Rewards!$C$21+D68*Rewards!$D$21</f>
        <v>1</v>
      </c>
      <c r="R68" s="3">
        <f>C68*Rewards!$C$22+D68*Rewards!$D$22</f>
        <v>-0.5502675861808428</v>
      </c>
      <c r="S68" s="3">
        <f>C$109*Rewards!$E$21+D$109*Rewards!$F$21</f>
        <v>0</v>
      </c>
      <c r="T68" s="3">
        <f>C$109*Rewards!$E$22+D$109*Rewards!$F$22</f>
        <v>-0.022000000000000006</v>
      </c>
      <c r="U68" s="6">
        <f t="shared" si="9"/>
        <v>1.8929800467781648</v>
      </c>
      <c r="W68" s="3">
        <f>J68*(Rewards!C$21+$U68*Rewards!C$22)</f>
        <v>-20.388226882144963</v>
      </c>
      <c r="X68" s="3">
        <f>K68*(Rewards!D$21+$U68*Rewards!D$22)</f>
        <v>48.39636420898361</v>
      </c>
      <c r="Y68" s="3">
        <f>L68*(Rewards!E$21+$U68*Rewards!E$22)</f>
        <v>-1.6241768801356657</v>
      </c>
      <c r="Z68" s="3">
        <f>M68*(Rewards!F$21+$U68*Rewards!F$22)</f>
        <v>0</v>
      </c>
      <c r="AA68" s="3">
        <f t="shared" si="10"/>
        <v>26.383960446702986</v>
      </c>
      <c r="AC68" s="3">
        <f>J68*(Rewards!C$37+$U68*Rewards!C$38)</f>
        <v>22.661241782107574</v>
      </c>
      <c r="AD68" s="3">
        <f>K68*(Rewards!D$37+$U68*Rewards!D$38)</f>
        <v>0</v>
      </c>
      <c r="AE68" s="3">
        <f>L68*(Rewards!E$37+$U68*Rewards!E$38)</f>
        <v>2.665823119864335</v>
      </c>
      <c r="AF68" s="3">
        <f>M68*(Rewards!F$37+$U68*Rewards!F$38)</f>
        <v>38.61000000000001</v>
      </c>
      <c r="AG68" s="3">
        <f t="shared" si="11"/>
        <v>63.937064901971915</v>
      </c>
      <c r="AH68" s="3"/>
      <c r="AI68" s="6">
        <f t="shared" si="12"/>
        <v>1.8929800467781648</v>
      </c>
      <c r="AJ68" s="3">
        <f t="shared" si="13"/>
        <v>90.32102534867491</v>
      </c>
      <c r="AL68" s="3">
        <f>J68*(Rewards!C$25+$U68*Rewards!C$26)</f>
        <v>-11.330620891053787</v>
      </c>
      <c r="AM68" s="3">
        <f>K68*(Rewards!D$25+$U68*Rewards!D$26)</f>
        <v>0</v>
      </c>
      <c r="AN68" s="3">
        <f>L68*(Rewards!E$25+$U68*Rewards!E$26)</f>
        <v>0</v>
      </c>
      <c r="AO68" s="3">
        <f>M68*(Rewards!F$25+$U68*Rewards!F$26)</f>
        <v>0</v>
      </c>
      <c r="AP68" s="3">
        <f t="shared" si="14"/>
        <v>-11.330620891053787</v>
      </c>
      <c r="AR68" s="3">
        <f>J68*(Rewards!C$41+$U68*Rewards!C$42)</f>
        <v>14.963999370118035</v>
      </c>
      <c r="AS68" s="3">
        <f>K68*(Rewards!D$41+$U68*Rewards!D$42)</f>
        <v>53.23600062988198</v>
      </c>
      <c r="AT68" s="3">
        <f>L68*(Rewards!E$41+$U68*Rewards!E$42)</f>
        <v>1.0416462397286692</v>
      </c>
      <c r="AU68" s="3">
        <f>M68*(Rewards!F$41+$U68*Rewards!F$42)</f>
        <v>38.61000000000001</v>
      </c>
      <c r="AV68" s="3">
        <f t="shared" si="15"/>
        <v>107.8516462397287</v>
      </c>
      <c r="AX68" s="6">
        <f t="shared" si="16"/>
        <v>1.8929800467781648</v>
      </c>
      <c r="AY68" s="3">
        <f t="shared" si="17"/>
        <v>-11.330620891053787</v>
      </c>
      <c r="AZ68" s="3">
        <f t="shared" si="18"/>
        <v>63.937064901971915</v>
      </c>
      <c r="BA68" s="3">
        <f t="shared" si="19"/>
        <v>52.606444010918125</v>
      </c>
      <c r="BC68" s="6">
        <f t="shared" si="20"/>
        <v>1.8929800467781648</v>
      </c>
      <c r="BD68" s="3">
        <f t="shared" si="21"/>
        <v>37.71458133775677</v>
      </c>
      <c r="BE68" s="3">
        <f t="shared" si="22"/>
        <v>0</v>
      </c>
      <c r="BF68" s="3">
        <f t="shared" si="23"/>
        <v>37.71458133775678</v>
      </c>
    </row>
    <row r="69" spans="1:58" ht="12">
      <c r="A69">
        <f t="shared" si="3"/>
        <v>63</v>
      </c>
      <c r="B69" s="7">
        <v>1</v>
      </c>
      <c r="C69" s="11">
        <f t="shared" si="0"/>
        <v>0.42657951880159267</v>
      </c>
      <c r="D69" s="2">
        <f t="shared" si="1"/>
        <v>0.5734204811984074</v>
      </c>
      <c r="E69">
        <f t="shared" si="4"/>
        <v>0.42657951880159267</v>
      </c>
      <c r="F69">
        <f t="shared" si="5"/>
        <v>0.5734204811984074</v>
      </c>
      <c r="H69">
        <f t="shared" si="6"/>
        <v>62</v>
      </c>
      <c r="I69">
        <f t="shared" si="7"/>
        <v>63</v>
      </c>
      <c r="J69" s="12">
        <f>SUM(E$6:E68)</f>
        <v>14.020505174486729</v>
      </c>
      <c r="K69" s="12">
        <f>SUM(F$6:F68)</f>
        <v>48.97949482551328</v>
      </c>
      <c r="L69" s="12">
        <f>SUM($B69:$B$106)*C$109</f>
        <v>3.8000000000000003</v>
      </c>
      <c r="M69" s="12">
        <f>SUM($B69:$B$106)*D$109</f>
        <v>34.2</v>
      </c>
      <c r="N69" s="2">
        <f t="shared" si="8"/>
        <v>0.7867624984368913</v>
      </c>
      <c r="O69" s="2">
        <f t="shared" si="2"/>
        <v>0.21323750156310872</v>
      </c>
      <c r="Q69" s="3">
        <f>C69*Rewards!$C$21+D69*Rewards!$D$21</f>
        <v>1</v>
      </c>
      <c r="R69" s="3">
        <f>C69*Rewards!$C$22+D69*Rewards!$D$22</f>
        <v>-0.5630849648181023</v>
      </c>
      <c r="S69" s="3">
        <f>C$109*Rewards!$E$21+D$109*Rewards!$F$21</f>
        <v>0</v>
      </c>
      <c r="T69" s="3">
        <f>C$109*Rewards!$E$22+D$109*Rewards!$F$22</f>
        <v>-0.022000000000000006</v>
      </c>
      <c r="U69" s="6">
        <f t="shared" si="9"/>
        <v>1.8481385827014656</v>
      </c>
      <c r="W69" s="3">
        <f>J69*(Rewards!C$21+$U69*Rewards!C$22)</f>
        <v>-20.18311908726677</v>
      </c>
      <c r="X69" s="3">
        <f>K69*(Rewards!D$21+$U69*Rewards!D$22)</f>
        <v>48.97949482551328</v>
      </c>
      <c r="Y69" s="3">
        <f>L69*(Rewards!E$21+$U69*Rewards!E$22)</f>
        <v>-1.5450438551384256</v>
      </c>
      <c r="Z69" s="3">
        <f>M69*(Rewards!F$21+$U69*Rewards!F$22)</f>
        <v>0</v>
      </c>
      <c r="AA69" s="3">
        <f t="shared" si="10"/>
        <v>27.25133188310808</v>
      </c>
      <c r="AC69" s="3">
        <f>J69*(Rewards!C$37+$U69*Rewards!C$38)</f>
        <v>22.802416174502333</v>
      </c>
      <c r="AD69" s="3">
        <f>K69*(Rewards!D$37+$U69*Rewards!D$38)</f>
        <v>0</v>
      </c>
      <c r="AE69" s="3">
        <f>L69*(Rewards!E$37+$U69*Rewards!E$38)</f>
        <v>2.634956144861576</v>
      </c>
      <c r="AF69" s="3">
        <f>M69*(Rewards!F$37+$U69*Rewards!F$38)</f>
        <v>37.620000000000005</v>
      </c>
      <c r="AG69" s="3">
        <f t="shared" si="11"/>
        <v>63.057372319363914</v>
      </c>
      <c r="AH69" s="3"/>
      <c r="AI69" s="6">
        <f t="shared" si="12"/>
        <v>1.8481385827014656</v>
      </c>
      <c r="AJ69" s="3">
        <f t="shared" si="13"/>
        <v>90.308704202472</v>
      </c>
      <c r="AL69" s="3">
        <f>J69*(Rewards!C$25+$U69*Rewards!C$26)</f>
        <v>-11.401208087251167</v>
      </c>
      <c r="AM69" s="3">
        <f>K69*(Rewards!D$25+$U69*Rewards!D$26)</f>
        <v>0</v>
      </c>
      <c r="AN69" s="3">
        <f>L69*(Rewards!E$25+$U69*Rewards!E$26)</f>
        <v>0</v>
      </c>
      <c r="AO69" s="3">
        <f>M69*(Rewards!F$25+$U69*Rewards!F$26)</f>
        <v>0</v>
      </c>
      <c r="AP69" s="3">
        <f t="shared" si="14"/>
        <v>-11.401208087251167</v>
      </c>
      <c r="AR69" s="3">
        <f>J69*(Rewards!C$41+$U69*Rewards!C$42)</f>
        <v>15.422555691935404</v>
      </c>
      <c r="AS69" s="3">
        <f>K69*(Rewards!D$41+$U69*Rewards!D$42)</f>
        <v>53.87744430806461</v>
      </c>
      <c r="AT69" s="3">
        <f>L69*(Rewards!E$41+$U69*Rewards!E$42)</f>
        <v>1.0899122897231497</v>
      </c>
      <c r="AU69" s="3">
        <f>M69*(Rewards!F$41+$U69*Rewards!F$42)</f>
        <v>37.620000000000005</v>
      </c>
      <c r="AV69" s="3">
        <f t="shared" si="15"/>
        <v>108.00991228972316</v>
      </c>
      <c r="AX69" s="6">
        <f t="shared" si="16"/>
        <v>1.8481385827014656</v>
      </c>
      <c r="AY69" s="3">
        <f t="shared" si="17"/>
        <v>-11.401208087251167</v>
      </c>
      <c r="AZ69" s="3">
        <f t="shared" si="18"/>
        <v>63.057372319363914</v>
      </c>
      <c r="BA69" s="3">
        <f t="shared" si="19"/>
        <v>51.656164232112744</v>
      </c>
      <c r="BC69" s="6">
        <f t="shared" si="20"/>
        <v>1.8481385827014656</v>
      </c>
      <c r="BD69" s="3">
        <f t="shared" si="21"/>
        <v>38.65253997035924</v>
      </c>
      <c r="BE69" s="3">
        <f t="shared" si="22"/>
        <v>0</v>
      </c>
      <c r="BF69" s="3">
        <f t="shared" si="23"/>
        <v>38.65253997035926</v>
      </c>
    </row>
    <row r="70" spans="1:58" ht="12">
      <c r="A70">
        <f t="shared" si="3"/>
        <v>64</v>
      </c>
      <c r="B70" s="7">
        <v>1</v>
      </c>
      <c r="C70" s="11">
        <f t="shared" si="0"/>
        <v>0.436515832240166</v>
      </c>
      <c r="D70" s="2">
        <f t="shared" si="1"/>
        <v>0.563484167759834</v>
      </c>
      <c r="E70">
        <f t="shared" si="4"/>
        <v>0.436515832240166</v>
      </c>
      <c r="F70">
        <f t="shared" si="5"/>
        <v>0.563484167759834</v>
      </c>
      <c r="H70">
        <f t="shared" si="6"/>
        <v>63</v>
      </c>
      <c r="I70">
        <f t="shared" si="7"/>
        <v>64</v>
      </c>
      <c r="J70" s="12">
        <f>SUM(E$6:E69)</f>
        <v>14.447084693288321</v>
      </c>
      <c r="K70" s="12">
        <f>SUM(F$6:F69)</f>
        <v>49.55291530671168</v>
      </c>
      <c r="L70" s="12">
        <f>SUM($B70:$B$106)*C$109</f>
        <v>3.7</v>
      </c>
      <c r="M70" s="12">
        <f>SUM($B70:$B$106)*D$109</f>
        <v>33.300000000000004</v>
      </c>
      <c r="N70" s="2">
        <f t="shared" si="8"/>
        <v>0.7961105013540583</v>
      </c>
      <c r="O70" s="2">
        <f t="shared" si="2"/>
        <v>0.20388949864594175</v>
      </c>
      <c r="Q70" s="3">
        <f>C70*Rewards!$C$21+D70*Rewards!$D$21</f>
        <v>1</v>
      </c>
      <c r="R70" s="3">
        <f>C70*Rewards!$C$22+D70*Rewards!$D$22</f>
        <v>-0.5762008985570192</v>
      </c>
      <c r="S70" s="3">
        <f>C$109*Rewards!$E$21+D$109*Rewards!$F$21</f>
        <v>0</v>
      </c>
      <c r="T70" s="3">
        <f>C$109*Rewards!$E$22+D$109*Rewards!$F$22</f>
        <v>-0.022000000000000006</v>
      </c>
      <c r="U70" s="6">
        <f t="shared" si="9"/>
        <v>1.8043998171127373</v>
      </c>
      <c r="W70" s="3">
        <f>J70*(Rewards!C$21+$U70*Rewards!C$22)</f>
        <v>-19.96309371817549</v>
      </c>
      <c r="X70" s="3">
        <f>K70*(Rewards!D$21+$U70*Rewards!D$22)</f>
        <v>49.55291530671168</v>
      </c>
      <c r="Y70" s="3">
        <f>L70*(Rewards!E$21+$U70*Rewards!E$22)</f>
        <v>-1.4687814511297683</v>
      </c>
      <c r="Z70" s="3">
        <f>M70*(Rewards!F$21+$U70*Rewards!F$22)</f>
        <v>0</v>
      </c>
      <c r="AA70" s="3">
        <f t="shared" si="10"/>
        <v>28.121040137406425</v>
      </c>
      <c r="AC70" s="3">
        <f>J70*(Rewards!C$37+$U70*Rewards!C$38)</f>
        <v>22.940118940975875</v>
      </c>
      <c r="AD70" s="3">
        <f>K70*(Rewards!D$37+$U70*Rewards!D$38)</f>
        <v>0</v>
      </c>
      <c r="AE70" s="3">
        <f>L70*(Rewards!E$37+$U70*Rewards!E$38)</f>
        <v>2.6012185488702326</v>
      </c>
      <c r="AF70" s="3">
        <f>M70*(Rewards!F$37+$U70*Rewards!F$38)</f>
        <v>36.63000000000001</v>
      </c>
      <c r="AG70" s="3">
        <f t="shared" si="11"/>
        <v>62.17133748984612</v>
      </c>
      <c r="AH70" s="3"/>
      <c r="AI70" s="6">
        <f t="shared" si="12"/>
        <v>1.8043998171127373</v>
      </c>
      <c r="AJ70" s="3">
        <f t="shared" si="13"/>
        <v>90.29237762725253</v>
      </c>
      <c r="AL70" s="3">
        <f>J70*(Rewards!C$25+$U70*Rewards!C$26)</f>
        <v>-11.470059470487938</v>
      </c>
      <c r="AM70" s="3">
        <f>K70*(Rewards!D$25+$U70*Rewards!D$26)</f>
        <v>0</v>
      </c>
      <c r="AN70" s="3">
        <f>L70*(Rewards!E$25+$U70*Rewards!E$26)</f>
        <v>0</v>
      </c>
      <c r="AO70" s="3">
        <f>M70*(Rewards!F$25+$U70*Rewards!F$26)</f>
        <v>0</v>
      </c>
      <c r="AP70" s="3">
        <f t="shared" si="14"/>
        <v>-11.470059470487938</v>
      </c>
      <c r="AR70" s="3">
        <f>J70*(Rewards!C$41+$U70*Rewards!C$42)</f>
        <v>15.891793162617155</v>
      </c>
      <c r="AS70" s="3">
        <f>K70*(Rewards!D$41+$U70*Rewards!D$42)</f>
        <v>54.50820683738286</v>
      </c>
      <c r="AT70" s="3">
        <f>L70*(Rewards!E$41+$U70*Rewards!E$42)</f>
        <v>1.1324370977404636</v>
      </c>
      <c r="AU70" s="3">
        <f>M70*(Rewards!F$41+$U70*Rewards!F$42)</f>
        <v>36.63000000000001</v>
      </c>
      <c r="AV70" s="3">
        <f t="shared" si="15"/>
        <v>108.16243709774048</v>
      </c>
      <c r="AX70" s="6">
        <f t="shared" si="16"/>
        <v>1.8043998171127373</v>
      </c>
      <c r="AY70" s="3">
        <f t="shared" si="17"/>
        <v>-11.470059470487938</v>
      </c>
      <c r="AZ70" s="3">
        <f t="shared" si="18"/>
        <v>62.17133748984612</v>
      </c>
      <c r="BA70" s="3">
        <f t="shared" si="19"/>
        <v>50.70127801935818</v>
      </c>
      <c r="BC70" s="6">
        <f t="shared" si="20"/>
        <v>1.8043998171127373</v>
      </c>
      <c r="BD70" s="3">
        <f t="shared" si="21"/>
        <v>39.591099607894364</v>
      </c>
      <c r="BE70" s="3">
        <f t="shared" si="22"/>
        <v>0</v>
      </c>
      <c r="BF70" s="3">
        <f t="shared" si="23"/>
        <v>39.59109960789436</v>
      </c>
    </row>
    <row r="71" spans="1:58" ht="12">
      <c r="A71">
        <f t="shared" si="3"/>
        <v>65</v>
      </c>
      <c r="B71" s="7">
        <v>1</v>
      </c>
      <c r="C71" s="11">
        <f aca="true" t="shared" si="24" ref="C71:C106">0.1^((100-A71)/100)</f>
        <v>0.44668359215096315</v>
      </c>
      <c r="D71" s="2">
        <f aca="true" t="shared" si="25" ref="D71:D106">1-C71</f>
        <v>0.5533164078490369</v>
      </c>
      <c r="E71">
        <f t="shared" si="4"/>
        <v>0.44668359215096315</v>
      </c>
      <c r="F71">
        <f t="shared" si="5"/>
        <v>0.5533164078490369</v>
      </c>
      <c r="H71">
        <f t="shared" si="6"/>
        <v>64</v>
      </c>
      <c r="I71">
        <f t="shared" si="7"/>
        <v>65</v>
      </c>
      <c r="J71" s="12">
        <f>SUM(E$6:E70)</f>
        <v>14.883600525528488</v>
      </c>
      <c r="K71" s="12">
        <f>SUM(F$6:F70)</f>
        <v>50.116399474471514</v>
      </c>
      <c r="L71" s="12">
        <f>SUM($B71:$B$106)*C$109</f>
        <v>3.6</v>
      </c>
      <c r="M71" s="12">
        <f>SUM($B71:$B$106)*D$109</f>
        <v>32.4</v>
      </c>
      <c r="N71" s="2">
        <f t="shared" si="8"/>
        <v>0.8052327524051449</v>
      </c>
      <c r="O71" s="2">
        <f t="shared" si="2"/>
        <v>0.1947672475948551</v>
      </c>
      <c r="Q71" s="3">
        <f>C71*Rewards!$C$21+D71*Rewards!$D$21</f>
        <v>1</v>
      </c>
      <c r="R71" s="3">
        <f>C71*Rewards!$C$22+D71*Rewards!$D$22</f>
        <v>-0.5896223416392714</v>
      </c>
      <c r="S71" s="3">
        <f>C$109*Rewards!$E$21+D$109*Rewards!$F$21</f>
        <v>0</v>
      </c>
      <c r="T71" s="3">
        <f>C$109*Rewards!$E$22+D$109*Rewards!$F$22</f>
        <v>-0.022000000000000006</v>
      </c>
      <c r="U71" s="6">
        <f t="shared" si="9"/>
        <v>1.7617347427024077</v>
      </c>
      <c r="W71" s="3">
        <f>J71*(Rewards!C$21+$U71*Rewards!C$22)</f>
        <v>-19.728061582343614</v>
      </c>
      <c r="X71" s="3">
        <f>K71*(Rewards!D$21+$U71*Rewards!D$22)</f>
        <v>50.116399474471514</v>
      </c>
      <c r="Y71" s="3">
        <f>L71*(Rewards!E$21+$U71*Rewards!E$22)</f>
        <v>-1.3952939162203073</v>
      </c>
      <c r="Z71" s="3">
        <f>M71*(Rewards!F$21+$U71*Rewards!F$22)</f>
        <v>0</v>
      </c>
      <c r="AA71" s="3">
        <f t="shared" si="10"/>
        <v>28.993043975907593</v>
      </c>
      <c r="AC71" s="3">
        <f>J71*(Rewards!C$37+$U71*Rewards!C$38)</f>
        <v>23.074441405248074</v>
      </c>
      <c r="AD71" s="3">
        <f>K71*(Rewards!D$37+$U71*Rewards!D$38)</f>
        <v>0</v>
      </c>
      <c r="AE71" s="3">
        <f>L71*(Rewards!E$37+$U71*Rewards!E$38)</f>
        <v>2.564706083779694</v>
      </c>
      <c r="AF71" s="3">
        <f>M71*(Rewards!F$37+$U71*Rewards!F$38)</f>
        <v>35.64</v>
      </c>
      <c r="AG71" s="3">
        <f t="shared" si="11"/>
        <v>61.279147489027764</v>
      </c>
      <c r="AH71" s="3"/>
      <c r="AI71" s="6">
        <f t="shared" si="12"/>
        <v>1.7617347427024077</v>
      </c>
      <c r="AJ71" s="3">
        <f t="shared" si="13"/>
        <v>90.27219146493536</v>
      </c>
      <c r="AL71" s="3">
        <f>J71*(Rewards!C$25+$U71*Rewards!C$26)</f>
        <v>-11.537220702624037</v>
      </c>
      <c r="AM71" s="3">
        <f>K71*(Rewards!D$25+$U71*Rewards!D$26)</f>
        <v>0</v>
      </c>
      <c r="AN71" s="3">
        <f>L71*(Rewards!E$25+$U71*Rewards!E$26)</f>
        <v>0</v>
      </c>
      <c r="AO71" s="3">
        <f>M71*(Rewards!F$25+$U71*Rewards!F$26)</f>
        <v>0</v>
      </c>
      <c r="AP71" s="3">
        <f t="shared" si="14"/>
        <v>-11.537220702624037</v>
      </c>
      <c r="AR71" s="3">
        <f>J71*(Rewards!C$41+$U71*Rewards!C$42)</f>
        <v>16.37196057808134</v>
      </c>
      <c r="AS71" s="3">
        <f>K71*(Rewards!D$41+$U71*Rewards!D$42)</f>
        <v>55.12803942191867</v>
      </c>
      <c r="AT71" s="3">
        <f>L71*(Rewards!E$41+$U71*Rewards!E$42)</f>
        <v>1.169412167559386</v>
      </c>
      <c r="AU71" s="3">
        <f>M71*(Rewards!F$41+$U71*Rewards!F$42)</f>
        <v>35.64</v>
      </c>
      <c r="AV71" s="3">
        <f t="shared" si="15"/>
        <v>108.3094121675594</v>
      </c>
      <c r="AX71" s="6">
        <f t="shared" si="16"/>
        <v>1.7617347427024077</v>
      </c>
      <c r="AY71" s="3">
        <f t="shared" si="17"/>
        <v>-11.537220702624037</v>
      </c>
      <c r="AZ71" s="3">
        <f t="shared" si="18"/>
        <v>61.279147489027764</v>
      </c>
      <c r="BA71" s="3">
        <f t="shared" si="19"/>
        <v>49.741926786403724</v>
      </c>
      <c r="BC71" s="6">
        <f t="shared" si="20"/>
        <v>1.7617347427024077</v>
      </c>
      <c r="BD71" s="3">
        <f t="shared" si="21"/>
        <v>40.53026467853163</v>
      </c>
      <c r="BE71" s="3">
        <f t="shared" si="22"/>
        <v>0</v>
      </c>
      <c r="BF71" s="3">
        <f t="shared" si="23"/>
        <v>40.53026467853164</v>
      </c>
    </row>
    <row r="72" spans="1:58" ht="12">
      <c r="A72">
        <f aca="true" t="shared" si="26" ref="A72:A106">A71+1</f>
        <v>66</v>
      </c>
      <c r="B72" s="7">
        <v>1</v>
      </c>
      <c r="C72" s="11">
        <f t="shared" si="24"/>
        <v>0.457088189614875</v>
      </c>
      <c r="D72" s="2">
        <f t="shared" si="25"/>
        <v>0.5429118103851249</v>
      </c>
      <c r="E72">
        <f aca="true" t="shared" si="27" ref="E72:E106">B72*C72</f>
        <v>0.457088189614875</v>
      </c>
      <c r="F72">
        <f aca="true" t="shared" si="28" ref="F72:F106">B72-E72</f>
        <v>0.5429118103851249</v>
      </c>
      <c r="H72">
        <f aca="true" t="shared" si="29" ref="H72:H107">A71</f>
        <v>65</v>
      </c>
      <c r="I72">
        <f aca="true" t="shared" si="30" ref="I72:I106">A72</f>
        <v>66</v>
      </c>
      <c r="J72" s="12">
        <f>SUM(E$6:E71)</f>
        <v>15.33028411767945</v>
      </c>
      <c r="K72" s="12">
        <f>SUM(F$6:F71)</f>
        <v>50.66971588232055</v>
      </c>
      <c r="L72" s="12">
        <f>SUM($B72:$B$106)*C$109</f>
        <v>3.5</v>
      </c>
      <c r="M72" s="12">
        <f>SUM($B72:$B$106)*D$109</f>
        <v>31.5</v>
      </c>
      <c r="N72" s="2">
        <f t="shared" si="8"/>
        <v>0.8141291985757184</v>
      </c>
      <c r="O72" s="2">
        <f t="shared" si="2"/>
        <v>0.18587080142428158</v>
      </c>
      <c r="Q72" s="3">
        <f>C72*Rewards!$C$21+D72*Rewards!$D$21</f>
        <v>1</v>
      </c>
      <c r="R72" s="3">
        <f>C72*Rewards!$C$22+D72*Rewards!$D$22</f>
        <v>-0.603356410291635</v>
      </c>
      <c r="S72" s="3">
        <f>C$109*Rewards!$E$21+D$109*Rewards!$F$21</f>
        <v>0</v>
      </c>
      <c r="T72" s="3">
        <f>C$109*Rewards!$E$22+D$109*Rewards!$F$22</f>
        <v>-0.022000000000000006</v>
      </c>
      <c r="U72" s="6">
        <f t="shared" si="9"/>
        <v>1.7201152035089013</v>
      </c>
      <c r="W72" s="3">
        <f>J72*(Rewards!C$21+$U72*Rewards!C$22)</f>
        <v>-19.477924198430088</v>
      </c>
      <c r="X72" s="3">
        <f>K72*(Rewards!D$21+$U72*Rewards!D$22)</f>
        <v>50.66971588232055</v>
      </c>
      <c r="Y72" s="3">
        <f>L72*(Rewards!E$21+$U72*Rewards!E$22)</f>
        <v>-1.324488706701854</v>
      </c>
      <c r="Z72" s="3">
        <f>M72*(Rewards!F$21+$U72*Rewards!F$22)</f>
        <v>0</v>
      </c>
      <c r="AA72" s="3">
        <f t="shared" si="10"/>
        <v>29.86730297718861</v>
      </c>
      <c r="AC72" s="3">
        <f>J72*(Rewards!C$37+$U72*Rewards!C$38)</f>
        <v>23.205472210739693</v>
      </c>
      <c r="AD72" s="3">
        <f>K72*(Rewards!D$37+$U72*Rewards!D$38)</f>
        <v>0</v>
      </c>
      <c r="AE72" s="3">
        <f>L72*(Rewards!E$37+$U72*Rewards!E$38)</f>
        <v>2.525511293298146</v>
      </c>
      <c r="AF72" s="3">
        <f>M72*(Rewards!F$37+$U72*Rewards!F$38)</f>
        <v>34.650000000000006</v>
      </c>
      <c r="AG72" s="3">
        <f t="shared" si="11"/>
        <v>60.38098350403784</v>
      </c>
      <c r="AH72" s="3"/>
      <c r="AI72" s="6">
        <f t="shared" si="12"/>
        <v>1.7201152035089013</v>
      </c>
      <c r="AJ72" s="3">
        <f t="shared" si="13"/>
        <v>90.24828648122646</v>
      </c>
      <c r="AL72" s="3">
        <f>J72*(Rewards!C$25+$U72*Rewards!C$26)</f>
        <v>-11.602736105369846</v>
      </c>
      <c r="AM72" s="3">
        <f>K72*(Rewards!D$25+$U72*Rewards!D$26)</f>
        <v>0</v>
      </c>
      <c r="AN72" s="3">
        <f>L72*(Rewards!E$25+$U72*Rewards!E$26)</f>
        <v>0</v>
      </c>
      <c r="AO72" s="3">
        <f>M72*(Rewards!F$25+$U72*Rewards!F$26)</f>
        <v>0</v>
      </c>
      <c r="AP72" s="3">
        <f t="shared" si="14"/>
        <v>-11.602736105369846</v>
      </c>
      <c r="AR72" s="3">
        <f>J72*(Rewards!C$41+$U72*Rewards!C$42)</f>
        <v>16.8633125294474</v>
      </c>
      <c r="AS72" s="3">
        <f>K72*(Rewards!D$41+$U72*Rewards!D$42)</f>
        <v>55.73668747055261</v>
      </c>
      <c r="AT72" s="3">
        <f>L72*(Rewards!E$41+$U72*Rewards!E$42)</f>
        <v>1.201022586596292</v>
      </c>
      <c r="AU72" s="3">
        <f>M72*(Rewards!F$41+$U72*Rewards!F$42)</f>
        <v>34.650000000000006</v>
      </c>
      <c r="AV72" s="3">
        <f t="shared" si="15"/>
        <v>108.45102258659631</v>
      </c>
      <c r="AX72" s="6">
        <f t="shared" si="16"/>
        <v>1.7201152035089013</v>
      </c>
      <c r="AY72" s="3">
        <f t="shared" si="17"/>
        <v>-11.602736105369846</v>
      </c>
      <c r="AZ72" s="3">
        <f t="shared" si="18"/>
        <v>60.38098350403784</v>
      </c>
      <c r="BA72" s="3">
        <f t="shared" si="19"/>
        <v>48.778247398668</v>
      </c>
      <c r="BC72" s="6">
        <f t="shared" si="20"/>
        <v>1.7201152035089013</v>
      </c>
      <c r="BD72" s="3">
        <f t="shared" si="21"/>
        <v>41.47003908255846</v>
      </c>
      <c r="BE72" s="3">
        <f t="shared" si="22"/>
        <v>0</v>
      </c>
      <c r="BF72" s="3">
        <f t="shared" si="23"/>
        <v>41.47003908255846</v>
      </c>
    </row>
    <row r="73" spans="1:58" ht="12">
      <c r="A73">
        <f t="shared" si="26"/>
        <v>67</v>
      </c>
      <c r="B73" s="7">
        <v>1</v>
      </c>
      <c r="C73" s="11">
        <f t="shared" si="24"/>
        <v>0.46773514128719823</v>
      </c>
      <c r="D73" s="2">
        <f t="shared" si="25"/>
        <v>0.5322648587128018</v>
      </c>
      <c r="E73">
        <f t="shared" si="27"/>
        <v>0.46773514128719823</v>
      </c>
      <c r="F73">
        <f t="shared" si="28"/>
        <v>0.5322648587128018</v>
      </c>
      <c r="H73">
        <f t="shared" si="29"/>
        <v>66</v>
      </c>
      <c r="I73">
        <f t="shared" si="30"/>
        <v>67</v>
      </c>
      <c r="J73" s="12">
        <f>SUM(E$6:E72)</f>
        <v>15.787372307294326</v>
      </c>
      <c r="K73" s="12">
        <f>SUM(F$6:F72)</f>
        <v>51.21262769270568</v>
      </c>
      <c r="L73" s="12">
        <f>SUM($B73:$B$106)*C$109</f>
        <v>3.4000000000000004</v>
      </c>
      <c r="M73" s="12">
        <f>SUM($B73:$B$106)*D$109</f>
        <v>30.6</v>
      </c>
      <c r="N73" s="2">
        <f t="shared" si="8"/>
        <v>0.8228001236674057</v>
      </c>
      <c r="O73" s="2">
        <f t="shared" si="2"/>
        <v>0.17719987633259426</v>
      </c>
      <c r="Q73" s="3">
        <f>C73*Rewards!$C$21+D73*Rewards!$D$21</f>
        <v>1</v>
      </c>
      <c r="R73" s="3">
        <f>C73*Rewards!$C$22+D73*Rewards!$D$22</f>
        <v>-0.6174103864991017</v>
      </c>
      <c r="S73" s="3">
        <f>C$109*Rewards!$E$21+D$109*Rewards!$F$21</f>
        <v>0</v>
      </c>
      <c r="T73" s="3">
        <f>C$109*Rewards!$E$22+D$109*Rewards!$F$22</f>
        <v>-0.022000000000000006</v>
      </c>
      <c r="U73" s="6">
        <f t="shared" si="9"/>
        <v>1.679513865856132</v>
      </c>
      <c r="W73" s="3">
        <f>J73*(Rewards!C$21+$U73*Rewards!C$22)</f>
        <v>-19.212573810810472</v>
      </c>
      <c r="X73" s="3">
        <f>K73*(Rewards!D$21+$U73*Rewards!D$22)</f>
        <v>51.21262769270568</v>
      </c>
      <c r="Y73" s="3">
        <f>L73*(Rewards!E$21+$U73*Rewards!E$22)</f>
        <v>-1.256276371660387</v>
      </c>
      <c r="Z73" s="3">
        <f>M73*(Rewards!F$21+$U73*Rewards!F$22)</f>
        <v>0</v>
      </c>
      <c r="AA73" s="3">
        <f t="shared" si="10"/>
        <v>30.743777510234825</v>
      </c>
      <c r="AC73" s="3">
        <f>J73*(Rewards!C$37+$U73*Rewards!C$38)</f>
        <v>23.333297412069864</v>
      </c>
      <c r="AD73" s="3">
        <f>K73*(Rewards!D$37+$U73*Rewards!D$38)</f>
        <v>0</v>
      </c>
      <c r="AE73" s="3">
        <f>L73*(Rewards!E$37+$U73*Rewards!E$38)</f>
        <v>2.4837236283396145</v>
      </c>
      <c r="AF73" s="3">
        <f>M73*(Rewards!F$37+$U73*Rewards!F$38)</f>
        <v>33.660000000000004</v>
      </c>
      <c r="AG73" s="3">
        <f t="shared" si="11"/>
        <v>59.47702104040948</v>
      </c>
      <c r="AH73" s="3"/>
      <c r="AI73" s="6">
        <f t="shared" si="12"/>
        <v>1.679513865856132</v>
      </c>
      <c r="AJ73" s="3">
        <f t="shared" si="13"/>
        <v>90.2207985506443</v>
      </c>
      <c r="AL73" s="3">
        <f>J73*(Rewards!C$25+$U73*Rewards!C$26)</f>
        <v>-11.666648706034932</v>
      </c>
      <c r="AM73" s="3">
        <f>K73*(Rewards!D$25+$U73*Rewards!D$26)</f>
        <v>0</v>
      </c>
      <c r="AN73" s="3">
        <f>L73*(Rewards!E$25+$U73*Rewards!E$26)</f>
        <v>0</v>
      </c>
      <c r="AO73" s="3">
        <f>M73*(Rewards!F$25+$U73*Rewards!F$26)</f>
        <v>0</v>
      </c>
      <c r="AP73" s="3">
        <f t="shared" si="14"/>
        <v>-11.666648706034932</v>
      </c>
      <c r="AR73" s="3">
        <f>J73*(Rewards!C$41+$U73*Rewards!C$42)</f>
        <v>17.36610953802376</v>
      </c>
      <c r="AS73" s="3">
        <f>K73*(Rewards!D$41+$U73*Rewards!D$42)</f>
        <v>56.33389046197625</v>
      </c>
      <c r="AT73" s="3">
        <f>L73*(Rewards!E$41+$U73*Rewards!E$42)</f>
        <v>1.2274472566792267</v>
      </c>
      <c r="AU73" s="3">
        <f>M73*(Rewards!F$41+$U73*Rewards!F$42)</f>
        <v>33.660000000000004</v>
      </c>
      <c r="AV73" s="3">
        <f t="shared" si="15"/>
        <v>108.58744725667924</v>
      </c>
      <c r="AX73" s="6">
        <f t="shared" si="16"/>
        <v>1.679513865856132</v>
      </c>
      <c r="AY73" s="3">
        <f t="shared" si="17"/>
        <v>-11.666648706034932</v>
      </c>
      <c r="AZ73" s="3">
        <f t="shared" si="18"/>
        <v>59.47702104040948</v>
      </c>
      <c r="BA73" s="3">
        <f t="shared" si="19"/>
        <v>47.81037233437455</v>
      </c>
      <c r="BC73" s="6">
        <f t="shared" si="20"/>
        <v>1.679513865856132</v>
      </c>
      <c r="BD73" s="3">
        <f t="shared" si="21"/>
        <v>42.410426216269755</v>
      </c>
      <c r="BE73" s="3">
        <f t="shared" si="22"/>
        <v>0</v>
      </c>
      <c r="BF73" s="3">
        <f t="shared" si="23"/>
        <v>42.410426216269755</v>
      </c>
    </row>
    <row r="74" spans="1:58" ht="12">
      <c r="A74">
        <f t="shared" si="26"/>
        <v>68</v>
      </c>
      <c r="B74" s="7">
        <v>1</v>
      </c>
      <c r="C74" s="11">
        <f t="shared" si="24"/>
        <v>0.47863009232263837</v>
      </c>
      <c r="D74" s="2">
        <f t="shared" si="25"/>
        <v>0.5213699076773617</v>
      </c>
      <c r="E74">
        <f t="shared" si="27"/>
        <v>0.47863009232263837</v>
      </c>
      <c r="F74">
        <f t="shared" si="28"/>
        <v>0.5213699076773617</v>
      </c>
      <c r="H74">
        <f t="shared" si="29"/>
        <v>67</v>
      </c>
      <c r="I74">
        <f t="shared" si="30"/>
        <v>68</v>
      </c>
      <c r="J74" s="12">
        <f>SUM(E$6:E73)</f>
        <v>16.255107448581526</v>
      </c>
      <c r="K74" s="12">
        <f>SUM(F$6:F73)</f>
        <v>51.74489255141848</v>
      </c>
      <c r="L74" s="12">
        <f>SUM($B74:$B$106)*C$109</f>
        <v>3.3000000000000003</v>
      </c>
      <c r="M74" s="12">
        <f>SUM($B74:$B$106)*D$109</f>
        <v>29.7</v>
      </c>
      <c r="N74" s="2">
        <f aca="true" t="shared" si="31" ref="N74:N101">J74/(J74+L74)</f>
        <v>0.8312461330791934</v>
      </c>
      <c r="O74" s="2">
        <f t="shared" si="2"/>
        <v>0.16875386692080663</v>
      </c>
      <c r="Q74" s="3">
        <f>C74*Rewards!$C$21+D74*Rewards!$D$21</f>
        <v>1</v>
      </c>
      <c r="R74" s="3">
        <f>C74*Rewards!$C$22+D74*Rewards!$D$22</f>
        <v>-0.6317917218658827</v>
      </c>
      <c r="S74" s="3">
        <f>C$109*Rewards!$E$21+D$109*Rewards!$F$21</f>
        <v>0</v>
      </c>
      <c r="T74" s="3">
        <f>C$109*Rewards!$E$22+D$109*Rewards!$F$22</f>
        <v>-0.022000000000000006</v>
      </c>
      <c r="U74" s="6">
        <f aca="true" t="shared" si="32" ref="U74:U101">(S74-Q74)/(R74-T74)</f>
        <v>1.6399041904670846</v>
      </c>
      <c r="W74" s="3">
        <f>J74*(Rewards!C$21+$U74*Rewards!C$22)</f>
        <v>-18.93189339569494</v>
      </c>
      <c r="X74" s="3">
        <f>K74*(Rewards!D$21+$U74*Rewards!D$22)</f>
        <v>51.74489255141848</v>
      </c>
      <c r="Y74" s="3">
        <f>L74*(Rewards!E$21+$U74*Rewards!E$22)</f>
        <v>-1.1905704422791037</v>
      </c>
      <c r="Z74" s="3">
        <f>M74*(Rewards!F$21+$U74*Rewards!F$22)</f>
        <v>0</v>
      </c>
      <c r="AA74" s="3">
        <f aca="true" t="shared" si="33" ref="AA74:AA101">SUM(W74:Z74)</f>
        <v>31.622428713444442</v>
      </c>
      <c r="AC74" s="3">
        <f>J74*(Rewards!C$37+$U74*Rewards!C$38)</f>
        <v>23.45800056285098</v>
      </c>
      <c r="AD74" s="3">
        <f>K74*(Rewards!D$37+$U74*Rewards!D$38)</f>
        <v>0</v>
      </c>
      <c r="AE74" s="3">
        <f>L74*(Rewards!E$37+$U74*Rewards!E$38)</f>
        <v>2.439429557720897</v>
      </c>
      <c r="AF74" s="3">
        <f>M74*(Rewards!F$37+$U74*Rewards!F$38)</f>
        <v>32.67</v>
      </c>
      <c r="AG74" s="3">
        <f aca="true" t="shared" si="34" ref="AG74:AG101">SUM(AC74:AF74)</f>
        <v>58.56743012057188</v>
      </c>
      <c r="AH74" s="3"/>
      <c r="AI74" s="6">
        <f aca="true" t="shared" si="35" ref="AI74:AI101">U74</f>
        <v>1.6399041904670846</v>
      </c>
      <c r="AJ74" s="3">
        <f aca="true" t="shared" si="36" ref="AJ74:AJ101">AG74+AA74</f>
        <v>90.18985883401632</v>
      </c>
      <c r="AL74" s="3">
        <f>J74*(Rewards!C$25+$U74*Rewards!C$26)</f>
        <v>-11.72900028142549</v>
      </c>
      <c r="AM74" s="3">
        <f>K74*(Rewards!D$25+$U74*Rewards!D$26)</f>
        <v>0</v>
      </c>
      <c r="AN74" s="3">
        <f>L74*(Rewards!E$25+$U74*Rewards!E$26)</f>
        <v>0</v>
      </c>
      <c r="AO74" s="3">
        <f>M74*(Rewards!F$25+$U74*Rewards!F$26)</f>
        <v>0</v>
      </c>
      <c r="AP74" s="3">
        <f aca="true" t="shared" si="37" ref="AP74:AP101">SUM(AL74:AO74)</f>
        <v>-11.72900028142549</v>
      </c>
      <c r="AR74" s="3">
        <f>J74*(Rewards!C$41+$U74*Rewards!C$42)</f>
        <v>17.88061819343968</v>
      </c>
      <c r="AS74" s="3">
        <f>K74*(Rewards!D$41+$U74*Rewards!D$42)</f>
        <v>56.91938180656033</v>
      </c>
      <c r="AT74" s="3">
        <f>L74*(Rewards!E$41+$U74*Rewards!E$42)</f>
        <v>1.2488591154417932</v>
      </c>
      <c r="AU74" s="3">
        <f>M74*(Rewards!F$41+$U74*Rewards!F$42)</f>
        <v>32.67</v>
      </c>
      <c r="AV74" s="3">
        <f aca="true" t="shared" si="38" ref="AV74:AV101">SUM(AR74:AU74)</f>
        <v>108.7188591154418</v>
      </c>
      <c r="AX74" s="6">
        <f aca="true" t="shared" si="39" ref="AX74:AX101">U74</f>
        <v>1.6399041904670846</v>
      </c>
      <c r="AY74" s="3">
        <f aca="true" t="shared" si="40" ref="AY74:AY101">MIN(AA74,AP74)</f>
        <v>-11.72900028142549</v>
      </c>
      <c r="AZ74" s="3">
        <f aca="true" t="shared" si="41" ref="AZ74:AZ101">MIN(AG74,AV74)</f>
        <v>58.56743012057188</v>
      </c>
      <c r="BA74" s="3">
        <f aca="true" t="shared" si="42" ref="BA74:BA101">SUM(AY74:AZ74)</f>
        <v>46.838429839146386</v>
      </c>
      <c r="BC74" s="6">
        <f aca="true" t="shared" si="43" ref="BC74:BC101">U74</f>
        <v>1.6399041904670846</v>
      </c>
      <c r="BD74" s="3">
        <f aca="true" t="shared" si="44" ref="BD74:BD101">AA74-AY74</f>
        <v>43.351428994869934</v>
      </c>
      <c r="BE74" s="3">
        <f aca="true" t="shared" si="45" ref="BE74:BE101">AG74-AZ74</f>
        <v>0</v>
      </c>
      <c r="BF74" s="3">
        <f aca="true" t="shared" si="46" ref="BF74:BF101">AJ74-BA74</f>
        <v>43.351428994869934</v>
      </c>
    </row>
    <row r="75" spans="1:58" ht="12">
      <c r="A75">
        <f t="shared" si="26"/>
        <v>69</v>
      </c>
      <c r="B75" s="7">
        <v>1</v>
      </c>
      <c r="C75" s="11">
        <f t="shared" si="24"/>
        <v>0.48977881936844625</v>
      </c>
      <c r="D75" s="2">
        <f t="shared" si="25"/>
        <v>0.5102211806315538</v>
      </c>
      <c r="E75">
        <f t="shared" si="27"/>
        <v>0.48977881936844625</v>
      </c>
      <c r="F75">
        <f t="shared" si="28"/>
        <v>0.5102211806315538</v>
      </c>
      <c r="H75">
        <f t="shared" si="29"/>
        <v>68</v>
      </c>
      <c r="I75">
        <f t="shared" si="30"/>
        <v>69</v>
      </c>
      <c r="J75" s="12">
        <f>SUM(E$6:E74)</f>
        <v>16.733737540904166</v>
      </c>
      <c r="K75" s="12">
        <f>SUM(F$6:F74)</f>
        <v>52.26626245909584</v>
      </c>
      <c r="L75" s="12">
        <f>SUM($B75:$B$106)*C$109</f>
        <v>3.2</v>
      </c>
      <c r="M75" s="12">
        <f>SUM($B75:$B$106)*D$109</f>
        <v>28.8</v>
      </c>
      <c r="N75" s="2">
        <f t="shared" si="31"/>
        <v>0.8394681382037072</v>
      </c>
      <c r="O75" s="2">
        <f t="shared" si="2"/>
        <v>0.16053186179629275</v>
      </c>
      <c r="Q75" s="3">
        <f>C75*Rewards!$C$21+D75*Rewards!$D$21</f>
        <v>1</v>
      </c>
      <c r="R75" s="3">
        <f>C75*Rewards!$C$22+D75*Rewards!$D$22</f>
        <v>-0.6465080415663491</v>
      </c>
      <c r="S75" s="3">
        <f>C$109*Rewards!$E$21+D$109*Rewards!$F$21</f>
        <v>0</v>
      </c>
      <c r="T75" s="3">
        <f>C$109*Rewards!$E$22+D$109*Rewards!$F$22</f>
        <v>-0.022000000000000006</v>
      </c>
      <c r="U75" s="6">
        <f t="shared" si="32"/>
        <v>1.601260405697687</v>
      </c>
      <c r="W75" s="3">
        <f>J75*(Rewards!C$21+$U75*Rewards!C$22)</f>
        <v>-18.635756659030434</v>
      </c>
      <c r="X75" s="3">
        <f>K75*(Rewards!D$21+$U75*Rewards!D$22)</f>
        <v>52.26626245909584</v>
      </c>
      <c r="Y75" s="3">
        <f>L75*(Rewards!E$21+$U75*Rewards!E$22)</f>
        <v>-1.1272873256111717</v>
      </c>
      <c r="Z75" s="3">
        <f>M75*(Rewards!F$21+$U75*Rewards!F$22)</f>
        <v>0</v>
      </c>
      <c r="AA75" s="3">
        <f t="shared" si="33"/>
        <v>32.503218474454236</v>
      </c>
      <c r="AC75" s="3">
        <f>J75*(Rewards!C$37+$U75*Rewards!C$38)</f>
        <v>23.579662799956402</v>
      </c>
      <c r="AD75" s="3">
        <f>K75*(Rewards!D$37+$U75*Rewards!D$38)</f>
        <v>0</v>
      </c>
      <c r="AE75" s="3">
        <f>L75*(Rewards!E$37+$U75*Rewards!E$38)</f>
        <v>2.3927126743888287</v>
      </c>
      <c r="AF75" s="3">
        <f>M75*(Rewards!F$37+$U75*Rewards!F$38)</f>
        <v>31.680000000000003</v>
      </c>
      <c r="AG75" s="3">
        <f t="shared" si="34"/>
        <v>57.652375474345234</v>
      </c>
      <c r="AH75" s="3"/>
      <c r="AI75" s="6">
        <f t="shared" si="35"/>
        <v>1.601260405697687</v>
      </c>
      <c r="AJ75" s="3">
        <f t="shared" si="36"/>
        <v>90.15559394879946</v>
      </c>
      <c r="AL75" s="3">
        <f>J75*(Rewards!C$25+$U75*Rewards!C$26)</f>
        <v>-11.789831399978201</v>
      </c>
      <c r="AM75" s="3">
        <f>K75*(Rewards!D$25+$U75*Rewards!D$26)</f>
        <v>0</v>
      </c>
      <c r="AN75" s="3">
        <f>L75*(Rewards!E$25+$U75*Rewards!E$26)</f>
        <v>0</v>
      </c>
      <c r="AO75" s="3">
        <f>M75*(Rewards!F$25+$U75*Rewards!F$26)</f>
        <v>0</v>
      </c>
      <c r="AP75" s="3">
        <f t="shared" si="37"/>
        <v>-11.789831399978201</v>
      </c>
      <c r="AR75" s="3">
        <f>J75*(Rewards!C$41+$U75*Rewards!C$42)</f>
        <v>18.407111294994582</v>
      </c>
      <c r="AS75" s="3">
        <f>K75*(Rewards!D$41+$U75*Rewards!D$42)</f>
        <v>57.49288870500543</v>
      </c>
      <c r="AT75" s="3">
        <f>L75*(Rewards!E$41+$U75*Rewards!E$42)</f>
        <v>1.265425348777657</v>
      </c>
      <c r="AU75" s="3">
        <f>M75*(Rewards!F$41+$U75*Rewards!F$42)</f>
        <v>31.680000000000003</v>
      </c>
      <c r="AV75" s="3">
        <f t="shared" si="38"/>
        <v>108.84542534877767</v>
      </c>
      <c r="AX75" s="6">
        <f t="shared" si="39"/>
        <v>1.601260405697687</v>
      </c>
      <c r="AY75" s="3">
        <f t="shared" si="40"/>
        <v>-11.789831399978201</v>
      </c>
      <c r="AZ75" s="3">
        <f t="shared" si="41"/>
        <v>57.652375474345234</v>
      </c>
      <c r="BA75" s="3">
        <f t="shared" si="42"/>
        <v>45.86254407436704</v>
      </c>
      <c r="BC75" s="6">
        <f t="shared" si="43"/>
        <v>1.601260405697687</v>
      </c>
      <c r="BD75" s="3">
        <f t="shared" si="44"/>
        <v>44.29304987443244</v>
      </c>
      <c r="BE75" s="3">
        <f t="shared" si="45"/>
        <v>0</v>
      </c>
      <c r="BF75" s="3">
        <f t="shared" si="46"/>
        <v>44.29304987443243</v>
      </c>
    </row>
    <row r="76" spans="1:58" ht="12">
      <c r="A76">
        <f t="shared" si="26"/>
        <v>70</v>
      </c>
      <c r="B76" s="7">
        <v>1</v>
      </c>
      <c r="C76" s="11">
        <f t="shared" si="24"/>
        <v>0.5011872336272724</v>
      </c>
      <c r="D76" s="2">
        <f t="shared" si="25"/>
        <v>0.49881276637272765</v>
      </c>
      <c r="E76">
        <f t="shared" si="27"/>
        <v>0.5011872336272724</v>
      </c>
      <c r="F76">
        <f t="shared" si="28"/>
        <v>0.49881276637272765</v>
      </c>
      <c r="H76">
        <f t="shared" si="29"/>
        <v>69</v>
      </c>
      <c r="I76">
        <f t="shared" si="30"/>
        <v>70</v>
      </c>
      <c r="J76" s="12">
        <f>SUM(E$6:E75)</f>
        <v>17.223516360272612</v>
      </c>
      <c r="K76" s="12">
        <f>SUM(F$6:F75)</f>
        <v>52.776483639727395</v>
      </c>
      <c r="L76" s="12">
        <f>SUM($B76:$B$106)*C$109</f>
        <v>3.1</v>
      </c>
      <c r="M76" s="12">
        <f>SUM($B76:$B$106)*D$109</f>
        <v>27.900000000000002</v>
      </c>
      <c r="N76" s="2">
        <f t="shared" si="31"/>
        <v>0.8474673405405511</v>
      </c>
      <c r="O76" s="2">
        <f t="shared" si="2"/>
        <v>0.15253265945944894</v>
      </c>
      <c r="Q76" s="3">
        <f>C76*Rewards!$C$21+D76*Rewards!$D$21</f>
        <v>1</v>
      </c>
      <c r="R76" s="3">
        <f>C76*Rewards!$C$22+D76*Rewards!$D$22</f>
        <v>-0.6615671483879996</v>
      </c>
      <c r="S76" s="3">
        <f>C$109*Rewards!$E$21+D$109*Rewards!$F$21</f>
        <v>0</v>
      </c>
      <c r="T76" s="3">
        <f>C$109*Rewards!$E$22+D$109*Rewards!$F$22</f>
        <v>-0.022000000000000006</v>
      </c>
      <c r="U76" s="6">
        <f t="shared" si="32"/>
        <v>1.563557481838233</v>
      </c>
      <c r="W76" s="3">
        <f>J76*(Rewards!C$21+$U76*Rewards!C$22)</f>
        <v>-18.324028026368424</v>
      </c>
      <c r="X76" s="3">
        <f>K76*(Rewards!D$21+$U76*Rewards!D$22)</f>
        <v>52.776483639727395</v>
      </c>
      <c r="Y76" s="3">
        <f>L76*(Rewards!E$21+$U76*Rewards!E$22)</f>
        <v>-1.0663462026136752</v>
      </c>
      <c r="Z76" s="3">
        <f>M76*(Rewards!F$21+$U76*Rewards!F$22)</f>
        <v>0</v>
      </c>
      <c r="AA76" s="3">
        <f t="shared" si="33"/>
        <v>33.3861094107453</v>
      </c>
      <c r="AC76" s="3">
        <f>J76*(Rewards!C$37+$U76*Rewards!C$38)</f>
        <v>23.69836292442736</v>
      </c>
      <c r="AD76" s="3">
        <f>K76*(Rewards!D$37+$U76*Rewards!D$38)</f>
        <v>0</v>
      </c>
      <c r="AE76" s="3">
        <f>L76*(Rewards!E$37+$U76*Rewards!E$38)</f>
        <v>2.3436537973863256</v>
      </c>
      <c r="AF76" s="3">
        <f>M76*(Rewards!F$37+$U76*Rewards!F$38)</f>
        <v>30.690000000000005</v>
      </c>
      <c r="AG76" s="3">
        <f t="shared" si="34"/>
        <v>56.73201672181369</v>
      </c>
      <c r="AH76" s="3"/>
      <c r="AI76" s="6">
        <f t="shared" si="35"/>
        <v>1.563557481838233</v>
      </c>
      <c r="AJ76" s="3">
        <f t="shared" si="36"/>
        <v>90.11812613255898</v>
      </c>
      <c r="AL76" s="3">
        <f>J76*(Rewards!C$25+$U76*Rewards!C$26)</f>
        <v>-11.84918146221368</v>
      </c>
      <c r="AM76" s="3">
        <f>K76*(Rewards!D$25+$U76*Rewards!D$26)</f>
        <v>0</v>
      </c>
      <c r="AN76" s="3">
        <f>L76*(Rewards!E$25+$U76*Rewards!E$26)</f>
        <v>0</v>
      </c>
      <c r="AO76" s="3">
        <f>M76*(Rewards!F$25+$U76*Rewards!F$26)</f>
        <v>0</v>
      </c>
      <c r="AP76" s="3">
        <f t="shared" si="37"/>
        <v>-11.84918146221368</v>
      </c>
      <c r="AR76" s="3">
        <f>J76*(Rewards!C$41+$U76*Rewards!C$42)</f>
        <v>18.945867996299874</v>
      </c>
      <c r="AS76" s="3">
        <f>K76*(Rewards!D$41+$U76*Rewards!D$42)</f>
        <v>58.05413200370014</v>
      </c>
      <c r="AT76" s="3">
        <f>L76*(Rewards!E$41+$U76*Rewards!E$42)</f>
        <v>1.2773075947726502</v>
      </c>
      <c r="AU76" s="3">
        <f>M76*(Rewards!F$41+$U76*Rewards!F$42)</f>
        <v>30.690000000000005</v>
      </c>
      <c r="AV76" s="3">
        <f t="shared" si="38"/>
        <v>108.96730759477268</v>
      </c>
      <c r="AX76" s="6">
        <f t="shared" si="39"/>
        <v>1.563557481838233</v>
      </c>
      <c r="AY76" s="3">
        <f t="shared" si="40"/>
        <v>-11.84918146221368</v>
      </c>
      <c r="AZ76" s="3">
        <f t="shared" si="41"/>
        <v>56.73201672181369</v>
      </c>
      <c r="BA76" s="3">
        <f t="shared" si="42"/>
        <v>44.882835259600014</v>
      </c>
      <c r="BC76" s="6">
        <f t="shared" si="43"/>
        <v>1.563557481838233</v>
      </c>
      <c r="BD76" s="3">
        <f t="shared" si="44"/>
        <v>45.23529087295898</v>
      </c>
      <c r="BE76" s="3">
        <f t="shared" si="45"/>
        <v>0</v>
      </c>
      <c r="BF76" s="3">
        <f t="shared" si="46"/>
        <v>45.23529087295897</v>
      </c>
    </row>
    <row r="77" spans="1:58" ht="12">
      <c r="A77">
        <f t="shared" si="26"/>
        <v>71</v>
      </c>
      <c r="B77" s="7">
        <v>1</v>
      </c>
      <c r="C77" s="11">
        <f t="shared" si="24"/>
        <v>0.5128613839913649</v>
      </c>
      <c r="D77" s="2">
        <f t="shared" si="25"/>
        <v>0.48713861600863506</v>
      </c>
      <c r="E77">
        <f t="shared" si="27"/>
        <v>0.5128613839913649</v>
      </c>
      <c r="F77">
        <f t="shared" si="28"/>
        <v>0.48713861600863506</v>
      </c>
      <c r="H77">
        <f t="shared" si="29"/>
        <v>70</v>
      </c>
      <c r="I77">
        <f t="shared" si="30"/>
        <v>71</v>
      </c>
      <c r="J77" s="12">
        <f>SUM(E$6:E76)</f>
        <v>17.724703593899886</v>
      </c>
      <c r="K77" s="12">
        <f>SUM(F$6:F76)</f>
        <v>53.275296406100125</v>
      </c>
      <c r="L77" s="12">
        <f>SUM($B77:$B$106)*C$109</f>
        <v>3</v>
      </c>
      <c r="M77" s="12">
        <f>SUM($B77:$B$106)*D$109</f>
        <v>27</v>
      </c>
      <c r="N77" s="2">
        <f t="shared" si="31"/>
        <v>0.8552452156235893</v>
      </c>
      <c r="O77" s="2">
        <f t="shared" si="2"/>
        <v>0.14475478437641065</v>
      </c>
      <c r="Q77" s="3">
        <f>C77*Rewards!$C$21+D77*Rewards!$D$21</f>
        <v>1</v>
      </c>
      <c r="R77" s="3">
        <f>C77*Rewards!$C$22+D77*Rewards!$D$22</f>
        <v>-0.6769770268686017</v>
      </c>
      <c r="S77" s="3">
        <f>C$109*Rewards!$E$21+D$109*Rewards!$F$21</f>
        <v>0</v>
      </c>
      <c r="T77" s="3">
        <f>C$109*Rewards!$E$22+D$109*Rewards!$F$22</f>
        <v>-0.022000000000000006</v>
      </c>
      <c r="U77" s="6">
        <f t="shared" si="32"/>
        <v>1.5267711064324323</v>
      </c>
      <c r="W77" s="3">
        <f>J77*(Rewards!C$21+$U77*Rewards!C$22)</f>
        <v>-17.996562624864094</v>
      </c>
      <c r="X77" s="3">
        <f>K77*(Rewards!D$21+$U77*Rewards!D$22)</f>
        <v>53.275296406100125</v>
      </c>
      <c r="Y77" s="3">
        <f>L77*(Rewards!E$21+$U77*Rewards!E$22)</f>
        <v>-1.0076689302454054</v>
      </c>
      <c r="Z77" s="3">
        <f>M77*(Rewards!F$21+$U77*Rewards!F$22)</f>
        <v>0</v>
      </c>
      <c r="AA77" s="3">
        <f t="shared" si="33"/>
        <v>34.27106485099062</v>
      </c>
      <c r="AC77" s="3">
        <f>J77*(Rewards!C$37+$U77*Rewards!C$38)</f>
        <v>23.81417747917599</v>
      </c>
      <c r="AD77" s="3">
        <f>K77*(Rewards!D$37+$U77*Rewards!D$38)</f>
        <v>0</v>
      </c>
      <c r="AE77" s="3">
        <f>L77*(Rewards!E$37+$U77*Rewards!E$38)</f>
        <v>2.292331069754595</v>
      </c>
      <c r="AF77" s="3">
        <f>M77*(Rewards!F$37+$U77*Rewards!F$38)</f>
        <v>29.700000000000003</v>
      </c>
      <c r="AG77" s="3">
        <f t="shared" si="34"/>
        <v>55.80650854893059</v>
      </c>
      <c r="AH77" s="3"/>
      <c r="AI77" s="6">
        <f t="shared" si="35"/>
        <v>1.5267711064324323</v>
      </c>
      <c r="AJ77" s="3">
        <f t="shared" si="36"/>
        <v>90.0775733999212</v>
      </c>
      <c r="AL77" s="3">
        <f>J77*(Rewards!C$25+$U77*Rewards!C$26)</f>
        <v>-11.907088739587994</v>
      </c>
      <c r="AM77" s="3">
        <f>K77*(Rewards!D$25+$U77*Rewards!D$26)</f>
        <v>0</v>
      </c>
      <c r="AN77" s="3">
        <f>L77*(Rewards!E$25+$U77*Rewards!E$26)</f>
        <v>0</v>
      </c>
      <c r="AO77" s="3">
        <f>M77*(Rewards!F$25+$U77*Rewards!F$26)</f>
        <v>0</v>
      </c>
      <c r="AP77" s="3">
        <f t="shared" si="37"/>
        <v>-11.907088739587994</v>
      </c>
      <c r="AR77" s="3">
        <f>J77*(Rewards!C$41+$U77*Rewards!C$42)</f>
        <v>19.497173953289877</v>
      </c>
      <c r="AS77" s="3">
        <f>K77*(Rewards!D$41+$U77*Rewards!D$42)</f>
        <v>58.60282604671014</v>
      </c>
      <c r="AT77" s="3">
        <f>L77*(Rewards!E$41+$U77*Rewards!E$42)</f>
        <v>1.2846621395091893</v>
      </c>
      <c r="AU77" s="3">
        <f>M77*(Rewards!F$41+$U77*Rewards!F$42)</f>
        <v>29.700000000000003</v>
      </c>
      <c r="AV77" s="3">
        <f t="shared" si="38"/>
        <v>109.08466213950922</v>
      </c>
      <c r="AX77" s="6">
        <f t="shared" si="39"/>
        <v>1.5267711064324323</v>
      </c>
      <c r="AY77" s="3">
        <f t="shared" si="40"/>
        <v>-11.907088739587994</v>
      </c>
      <c r="AZ77" s="3">
        <f t="shared" si="41"/>
        <v>55.80650854893059</v>
      </c>
      <c r="BA77" s="3">
        <f t="shared" si="42"/>
        <v>43.89941980934259</v>
      </c>
      <c r="BC77" s="6">
        <f t="shared" si="43"/>
        <v>1.5267711064324323</v>
      </c>
      <c r="BD77" s="3">
        <f t="shared" si="44"/>
        <v>46.17815359057862</v>
      </c>
      <c r="BE77" s="3">
        <f t="shared" si="45"/>
        <v>0</v>
      </c>
      <c r="BF77" s="3">
        <f t="shared" si="46"/>
        <v>46.17815359057862</v>
      </c>
    </row>
    <row r="78" spans="1:58" ht="12">
      <c r="A78">
        <f t="shared" si="26"/>
        <v>72</v>
      </c>
      <c r="B78" s="7">
        <v>1</v>
      </c>
      <c r="C78" s="11">
        <f t="shared" si="24"/>
        <v>0.5248074602497727</v>
      </c>
      <c r="D78" s="2">
        <f t="shared" si="25"/>
        <v>0.47519253975022735</v>
      </c>
      <c r="E78">
        <f t="shared" si="27"/>
        <v>0.5248074602497727</v>
      </c>
      <c r="F78">
        <f t="shared" si="28"/>
        <v>0.47519253975022735</v>
      </c>
      <c r="H78">
        <f t="shared" si="29"/>
        <v>71</v>
      </c>
      <c r="I78">
        <f t="shared" si="30"/>
        <v>72</v>
      </c>
      <c r="J78" s="12">
        <f>SUM(E$6:E77)</f>
        <v>18.23756497789125</v>
      </c>
      <c r="K78" s="12">
        <f>SUM(F$6:F77)</f>
        <v>53.76243502210876</v>
      </c>
      <c r="L78" s="12">
        <f>SUM($B78:$B$106)*C$109</f>
        <v>2.9000000000000004</v>
      </c>
      <c r="M78" s="12">
        <f>SUM($B78:$B$106)*D$109</f>
        <v>26.1</v>
      </c>
      <c r="N78" s="2">
        <f t="shared" si="31"/>
        <v>0.8628034968534339</v>
      </c>
      <c r="O78" s="2">
        <f t="shared" si="2"/>
        <v>0.13719650314656606</v>
      </c>
      <c r="Q78" s="3">
        <f>C78*Rewards!$C$21+D78*Rewards!$D$21</f>
        <v>1</v>
      </c>
      <c r="R78" s="3">
        <f>C78*Rewards!$C$22+D78*Rewards!$D$22</f>
        <v>-0.6927458475296999</v>
      </c>
      <c r="S78" s="3">
        <f>C$109*Rewards!$E$21+D$109*Rewards!$F$21</f>
        <v>0</v>
      </c>
      <c r="T78" s="3">
        <f>C$109*Rewards!$E$22+D$109*Rewards!$F$22</f>
        <v>-0.022000000000000006</v>
      </c>
      <c r="U78" s="6">
        <f t="shared" si="32"/>
        <v>1.490877660566838</v>
      </c>
      <c r="W78" s="3">
        <f>J78*(Rewards!C$21+$U78*Rewards!C$22)</f>
        <v>-17.653206257558697</v>
      </c>
      <c r="X78" s="3">
        <f>K78*(Rewards!D$21+$U78*Rewards!D$22)</f>
        <v>53.76243502210876</v>
      </c>
      <c r="Y78" s="3">
        <f>L78*(Rewards!E$21+$U78*Rewards!E$22)</f>
        <v>-0.9511799474416428</v>
      </c>
      <c r="Z78" s="3">
        <f>M78*(Rewards!F$21+$U78*Rewards!F$22)</f>
        <v>0</v>
      </c>
      <c r="AA78" s="3">
        <f t="shared" si="33"/>
        <v>35.15804881710842</v>
      </c>
      <c r="AC78" s="3">
        <f>J78*(Rewards!C$37+$U78*Rewards!C$38)</f>
        <v>23.9271808236333</v>
      </c>
      <c r="AD78" s="3">
        <f>K78*(Rewards!D$37+$U78*Rewards!D$38)</f>
        <v>0</v>
      </c>
      <c r="AE78" s="3">
        <f>L78*(Rewards!E$37+$U78*Rewards!E$38)</f>
        <v>2.238820052558358</v>
      </c>
      <c r="AF78" s="3">
        <f>M78*(Rewards!F$37+$U78*Rewards!F$38)</f>
        <v>28.710000000000004</v>
      </c>
      <c r="AG78" s="3">
        <f t="shared" si="34"/>
        <v>54.87600087619167</v>
      </c>
      <c r="AH78" s="3"/>
      <c r="AI78" s="6">
        <f t="shared" si="35"/>
        <v>1.490877660566838</v>
      </c>
      <c r="AJ78" s="3">
        <f t="shared" si="36"/>
        <v>90.03404969330009</v>
      </c>
      <c r="AL78" s="3">
        <f>J78*(Rewards!C$25+$U78*Rewards!C$26)</f>
        <v>-11.96359041181665</v>
      </c>
      <c r="AM78" s="3">
        <f>K78*(Rewards!D$25+$U78*Rewards!D$26)</f>
        <v>0</v>
      </c>
      <c r="AN78" s="3">
        <f>L78*(Rewards!E$25+$U78*Rewards!E$26)</f>
        <v>0</v>
      </c>
      <c r="AO78" s="3">
        <f>M78*(Rewards!F$25+$U78*Rewards!F$26)</f>
        <v>0</v>
      </c>
      <c r="AP78" s="3">
        <f t="shared" si="37"/>
        <v>-11.96359041181665</v>
      </c>
      <c r="AR78" s="3">
        <f>J78*(Rewards!C$41+$U78*Rewards!C$42)</f>
        <v>20.061321475680376</v>
      </c>
      <c r="AS78" s="3">
        <f>K78*(Rewards!D$41+$U78*Rewards!D$42)</f>
        <v>59.138678524319644</v>
      </c>
      <c r="AT78" s="3">
        <f>L78*(Rewards!E$41+$U78*Rewards!E$42)</f>
        <v>1.287640105116715</v>
      </c>
      <c r="AU78" s="3">
        <f>M78*(Rewards!F$41+$U78*Rewards!F$42)</f>
        <v>28.710000000000004</v>
      </c>
      <c r="AV78" s="3">
        <f t="shared" si="38"/>
        <v>109.19764010511673</v>
      </c>
      <c r="AX78" s="6">
        <f t="shared" si="39"/>
        <v>1.490877660566838</v>
      </c>
      <c r="AY78" s="3">
        <f t="shared" si="40"/>
        <v>-11.96359041181665</v>
      </c>
      <c r="AZ78" s="3">
        <f t="shared" si="41"/>
        <v>54.87600087619167</v>
      </c>
      <c r="BA78" s="3">
        <f t="shared" si="42"/>
        <v>42.912410464375014</v>
      </c>
      <c r="BC78" s="6">
        <f t="shared" si="43"/>
        <v>1.490877660566838</v>
      </c>
      <c r="BD78" s="3">
        <f t="shared" si="44"/>
        <v>47.121639228925076</v>
      </c>
      <c r="BE78" s="3">
        <f t="shared" si="45"/>
        <v>0</v>
      </c>
      <c r="BF78" s="3">
        <f t="shared" si="46"/>
        <v>47.121639228925076</v>
      </c>
    </row>
    <row r="79" spans="1:58" ht="12">
      <c r="A79">
        <f t="shared" si="26"/>
        <v>73</v>
      </c>
      <c r="B79" s="7">
        <v>1</v>
      </c>
      <c r="C79" s="11">
        <f t="shared" si="24"/>
        <v>0.5370317963702528</v>
      </c>
      <c r="D79" s="2">
        <f t="shared" si="25"/>
        <v>0.4629682036297472</v>
      </c>
      <c r="E79">
        <f t="shared" si="27"/>
        <v>0.5370317963702528</v>
      </c>
      <c r="F79">
        <f t="shared" si="28"/>
        <v>0.4629682036297472</v>
      </c>
      <c r="H79">
        <f t="shared" si="29"/>
        <v>72</v>
      </c>
      <c r="I79">
        <f t="shared" si="30"/>
        <v>73</v>
      </c>
      <c r="J79" s="12">
        <f>SUM(E$6:E78)</f>
        <v>18.76237243814102</v>
      </c>
      <c r="K79" s="12">
        <f>SUM(F$6:F78)</f>
        <v>54.237627561858986</v>
      </c>
      <c r="L79" s="12">
        <f>SUM($B79:$B$106)*C$109</f>
        <v>2.8000000000000003</v>
      </c>
      <c r="M79" s="12">
        <f>SUM($B79:$B$106)*D$109</f>
        <v>25.2</v>
      </c>
      <c r="N79" s="2">
        <f t="shared" si="31"/>
        <v>0.8701441593204667</v>
      </c>
      <c r="O79" s="2">
        <f t="shared" si="2"/>
        <v>0.12985584067953326</v>
      </c>
      <c r="Q79" s="3">
        <f>C79*Rewards!$C$21+D79*Rewards!$D$21</f>
        <v>1</v>
      </c>
      <c r="R79" s="3">
        <f>C79*Rewards!$C$22+D79*Rewards!$D$22</f>
        <v>-0.7088819712087338</v>
      </c>
      <c r="S79" s="3">
        <f>C$109*Rewards!$E$21+D$109*Rewards!$F$21</f>
        <v>0</v>
      </c>
      <c r="T79" s="3">
        <f>C$109*Rewards!$E$22+D$109*Rewards!$F$22</f>
        <v>-0.022000000000000006</v>
      </c>
      <c r="U79" s="6">
        <f t="shared" si="32"/>
        <v>1.4558541960859155</v>
      </c>
      <c r="W79" s="3">
        <f>J79*(Rewards!C$21+$U79*Rewards!C$22)</f>
        <v>-17.2937953700835</v>
      </c>
      <c r="X79" s="3">
        <f>K79*(Rewards!D$21+$U79*Rewards!D$22)</f>
        <v>54.237627561858986</v>
      </c>
      <c r="Y79" s="3">
        <f>L79*(Rewards!E$21+$U79*Rewards!E$22)</f>
        <v>-0.8968061847889243</v>
      </c>
      <c r="Z79" s="3">
        <f>M79*(Rewards!F$21+$U79*Rewards!F$22)</f>
        <v>0</v>
      </c>
      <c r="AA79" s="3">
        <f t="shared" si="33"/>
        <v>36.04702600698656</v>
      </c>
      <c r="AC79" s="3">
        <f>J79*(Rewards!C$37+$U79*Rewards!C$38)</f>
        <v>24.03744520548302</v>
      </c>
      <c r="AD79" s="3">
        <f>K79*(Rewards!D$37+$U79*Rewards!D$38)</f>
        <v>0</v>
      </c>
      <c r="AE79" s="3">
        <f>L79*(Rewards!E$37+$U79*Rewards!E$38)</f>
        <v>2.1831938152110766</v>
      </c>
      <c r="AF79" s="3">
        <f>M79*(Rewards!F$37+$U79*Rewards!F$38)</f>
        <v>27.720000000000002</v>
      </c>
      <c r="AG79" s="3">
        <f t="shared" si="34"/>
        <v>53.9406390206941</v>
      </c>
      <c r="AH79" s="3"/>
      <c r="AI79" s="6">
        <f t="shared" si="35"/>
        <v>1.4558541960859155</v>
      </c>
      <c r="AJ79" s="3">
        <f t="shared" si="36"/>
        <v>89.98766502768066</v>
      </c>
      <c r="AL79" s="3">
        <f>J79*(Rewards!C$25+$U79*Rewards!C$26)</f>
        <v>-12.01872260274151</v>
      </c>
      <c r="AM79" s="3">
        <f>K79*(Rewards!D$25+$U79*Rewards!D$26)</f>
        <v>0</v>
      </c>
      <c r="AN79" s="3">
        <f>L79*(Rewards!E$25+$U79*Rewards!E$26)</f>
        <v>0</v>
      </c>
      <c r="AO79" s="3">
        <f>M79*(Rewards!F$25+$U79*Rewards!F$26)</f>
        <v>0</v>
      </c>
      <c r="AP79" s="3">
        <f t="shared" si="37"/>
        <v>-12.01872260274151</v>
      </c>
      <c r="AR79" s="3">
        <f>J79*(Rewards!C$41+$U79*Rewards!C$42)</f>
        <v>20.638609681955124</v>
      </c>
      <c r="AS79" s="3">
        <f>K79*(Rewards!D$41+$U79*Rewards!D$42)</f>
        <v>59.66139031804489</v>
      </c>
      <c r="AT79" s="3">
        <f>L79*(Rewards!E$41+$U79*Rewards!E$42)</f>
        <v>1.2863876304221522</v>
      </c>
      <c r="AU79" s="3">
        <f>M79*(Rewards!F$41+$U79*Rewards!F$42)</f>
        <v>27.720000000000002</v>
      </c>
      <c r="AV79" s="3">
        <f t="shared" si="38"/>
        <v>109.30638763042217</v>
      </c>
      <c r="AX79" s="6">
        <f t="shared" si="39"/>
        <v>1.4558541960859155</v>
      </c>
      <c r="AY79" s="3">
        <f t="shared" si="40"/>
        <v>-12.01872260274151</v>
      </c>
      <c r="AZ79" s="3">
        <f t="shared" si="41"/>
        <v>53.9406390206941</v>
      </c>
      <c r="BA79" s="3">
        <f t="shared" si="42"/>
        <v>41.92191641795259</v>
      </c>
      <c r="BC79" s="6">
        <f t="shared" si="43"/>
        <v>1.4558541960859155</v>
      </c>
      <c r="BD79" s="3">
        <f t="shared" si="44"/>
        <v>48.065748609728075</v>
      </c>
      <c r="BE79" s="3">
        <f t="shared" si="45"/>
        <v>0</v>
      </c>
      <c r="BF79" s="3">
        <f t="shared" si="46"/>
        <v>48.065748609728075</v>
      </c>
    </row>
    <row r="80" spans="1:58" ht="12">
      <c r="A80">
        <f t="shared" si="26"/>
        <v>74</v>
      </c>
      <c r="B80" s="7">
        <v>1</v>
      </c>
      <c r="C80" s="11">
        <f t="shared" si="24"/>
        <v>0.5495408738576246</v>
      </c>
      <c r="D80" s="2">
        <f t="shared" si="25"/>
        <v>0.4504591261423754</v>
      </c>
      <c r="E80">
        <f t="shared" si="27"/>
        <v>0.5495408738576246</v>
      </c>
      <c r="F80">
        <f t="shared" si="28"/>
        <v>0.4504591261423754</v>
      </c>
      <c r="H80">
        <f t="shared" si="29"/>
        <v>73</v>
      </c>
      <c r="I80">
        <f t="shared" si="30"/>
        <v>74</v>
      </c>
      <c r="J80" s="12">
        <f>SUM(E$6:E79)</f>
        <v>19.299404234511275</v>
      </c>
      <c r="K80" s="12">
        <f>SUM(F$6:F79)</f>
        <v>54.700595765488735</v>
      </c>
      <c r="L80" s="12">
        <f>SUM($B80:$B$106)*C$109</f>
        <v>2.7</v>
      </c>
      <c r="M80" s="12">
        <f>SUM($B80:$B$106)*D$109</f>
        <v>24.3</v>
      </c>
      <c r="N80" s="2">
        <f t="shared" si="31"/>
        <v>0.8772694036975597</v>
      </c>
      <c r="O80" s="2">
        <f t="shared" si="2"/>
        <v>0.12273059630244032</v>
      </c>
      <c r="Q80" s="3">
        <f>C80*Rewards!$C$21+D80*Rewards!$D$21</f>
        <v>1</v>
      </c>
      <c r="R80" s="3">
        <f>C80*Rewards!$C$22+D80*Rewards!$D$22</f>
        <v>-0.7253939534920646</v>
      </c>
      <c r="S80" s="3">
        <f>C$109*Rewards!$E$21+D$109*Rewards!$F$21</f>
        <v>0</v>
      </c>
      <c r="T80" s="3">
        <f>C$109*Rewards!$E$22+D$109*Rewards!$F$22</f>
        <v>-0.022000000000000006</v>
      </c>
      <c r="U80" s="6">
        <f t="shared" si="32"/>
        <v>1.4216784136903753</v>
      </c>
      <c r="W80" s="3">
        <f>J80*(Rewards!C$21+$U80*Rewards!C$22)</f>
        <v>-16.918157009910605</v>
      </c>
      <c r="X80" s="3">
        <f>K80*(Rewards!D$21+$U80*Rewards!D$22)</f>
        <v>54.700595765488735</v>
      </c>
      <c r="Y80" s="3">
        <f>L80*(Rewards!E$21+$U80*Rewards!E$22)</f>
        <v>-0.844476977732083</v>
      </c>
      <c r="Z80" s="3">
        <f>M80*(Rewards!F$21+$U80*Rewards!F$22)</f>
        <v>0</v>
      </c>
      <c r="AA80" s="3">
        <f t="shared" si="33"/>
        <v>36.93796177784604</v>
      </c>
      <c r="AC80" s="3">
        <f>J80*(Rewards!C$37+$U80*Rewards!C$38)</f>
        <v>24.145040829614587</v>
      </c>
      <c r="AD80" s="3">
        <f>K80*(Rewards!D$37+$U80*Rewards!D$38)</f>
        <v>0</v>
      </c>
      <c r="AE80" s="3">
        <f>L80*(Rewards!E$37+$U80*Rewards!E$38)</f>
        <v>2.1255230222679176</v>
      </c>
      <c r="AF80" s="3">
        <f>M80*(Rewards!F$37+$U80*Rewards!F$38)</f>
        <v>26.730000000000004</v>
      </c>
      <c r="AG80" s="3">
        <f t="shared" si="34"/>
        <v>53.000563851882504</v>
      </c>
      <c r="AH80" s="3"/>
      <c r="AI80" s="6">
        <f t="shared" si="35"/>
        <v>1.4216784136903753</v>
      </c>
      <c r="AJ80" s="3">
        <f t="shared" si="36"/>
        <v>89.93852562972855</v>
      </c>
      <c r="AL80" s="3">
        <f>J80*(Rewards!C$25+$U80*Rewards!C$26)</f>
        <v>-12.072520414807293</v>
      </c>
      <c r="AM80" s="3">
        <f>K80*(Rewards!D$25+$U80*Rewards!D$26)</f>
        <v>0</v>
      </c>
      <c r="AN80" s="3">
        <f>L80*(Rewards!E$25+$U80*Rewards!E$26)</f>
        <v>0</v>
      </c>
      <c r="AO80" s="3">
        <f>M80*(Rewards!F$25+$U80*Rewards!F$26)</f>
        <v>0</v>
      </c>
      <c r="AP80" s="3">
        <f t="shared" si="37"/>
        <v>-12.072520414807293</v>
      </c>
      <c r="AR80" s="3">
        <f>J80*(Rewards!C$41+$U80*Rewards!C$42)</f>
        <v>21.229344657962404</v>
      </c>
      <c r="AS80" s="3">
        <f>K80*(Rewards!D$41+$U80*Rewards!D$42)</f>
        <v>60.17065534203761</v>
      </c>
      <c r="AT80" s="3">
        <f>L80*(Rewards!E$41+$U80*Rewards!E$42)</f>
        <v>1.2810460445358345</v>
      </c>
      <c r="AU80" s="3">
        <f>M80*(Rewards!F$41+$U80*Rewards!F$42)</f>
        <v>26.730000000000004</v>
      </c>
      <c r="AV80" s="3">
        <f t="shared" si="38"/>
        <v>109.41104604453587</v>
      </c>
      <c r="AX80" s="6">
        <f t="shared" si="39"/>
        <v>1.4216784136903753</v>
      </c>
      <c r="AY80" s="3">
        <f t="shared" si="40"/>
        <v>-12.072520414807293</v>
      </c>
      <c r="AZ80" s="3">
        <f t="shared" si="41"/>
        <v>53.000563851882504</v>
      </c>
      <c r="BA80" s="3">
        <f t="shared" si="42"/>
        <v>40.92804343707521</v>
      </c>
      <c r="BC80" s="6">
        <f t="shared" si="43"/>
        <v>1.4216784136903753</v>
      </c>
      <c r="BD80" s="3">
        <f t="shared" si="44"/>
        <v>49.010482192653335</v>
      </c>
      <c r="BE80" s="3">
        <f t="shared" si="45"/>
        <v>0</v>
      </c>
      <c r="BF80" s="3">
        <f t="shared" si="46"/>
        <v>49.010482192653335</v>
      </c>
    </row>
    <row r="81" spans="1:58" ht="12">
      <c r="A81">
        <f t="shared" si="26"/>
        <v>75</v>
      </c>
      <c r="B81" s="7">
        <v>1</v>
      </c>
      <c r="C81" s="11">
        <f t="shared" si="24"/>
        <v>0.5623413251903491</v>
      </c>
      <c r="D81" s="2">
        <f t="shared" si="25"/>
        <v>0.4376586748096509</v>
      </c>
      <c r="E81">
        <f t="shared" si="27"/>
        <v>0.5623413251903491</v>
      </c>
      <c r="F81">
        <f t="shared" si="28"/>
        <v>0.4376586748096509</v>
      </c>
      <c r="H81">
        <f t="shared" si="29"/>
        <v>74</v>
      </c>
      <c r="I81">
        <f t="shared" si="30"/>
        <v>75</v>
      </c>
      <c r="J81" s="12">
        <f>SUM(E$6:E80)</f>
        <v>19.8489451083689</v>
      </c>
      <c r="K81" s="12">
        <f>SUM(F$6:F80)</f>
        <v>55.15105489163111</v>
      </c>
      <c r="L81" s="12">
        <f>SUM($B81:$B$106)*C$109</f>
        <v>2.6</v>
      </c>
      <c r="M81" s="12">
        <f>SUM($B81:$B$106)*D$109</f>
        <v>23.400000000000002</v>
      </c>
      <c r="N81" s="2">
        <f t="shared" si="31"/>
        <v>0.8841816402753495</v>
      </c>
      <c r="O81" s="2">
        <f t="shared" si="2"/>
        <v>0.11581835972465049</v>
      </c>
      <c r="Q81" s="3">
        <f>C81*Rewards!$C$21+D81*Rewards!$D$21</f>
        <v>1</v>
      </c>
      <c r="R81" s="3">
        <f>C81*Rewards!$C$22+D81*Rewards!$D$22</f>
        <v>-0.7422905492512608</v>
      </c>
      <c r="S81" s="3">
        <f>C$109*Rewards!$E$21+D$109*Rewards!$F$21</f>
        <v>0</v>
      </c>
      <c r="T81" s="3">
        <f>C$109*Rewards!$E$22+D$109*Rewards!$F$22</f>
        <v>-0.022000000000000006</v>
      </c>
      <c r="U81" s="6">
        <f t="shared" si="32"/>
        <v>1.3883286418786087</v>
      </c>
      <c r="W81" s="3">
        <f>J81*(Rewards!C$21+$U81*Rewards!C$22)</f>
        <v>-16.5261087782639</v>
      </c>
      <c r="X81" s="3">
        <f>K81*(Rewards!D$21+$U81*Rewards!D$22)</f>
        <v>55.15105489163111</v>
      </c>
      <c r="Y81" s="3">
        <f>L81*(Rewards!E$21+$U81*Rewards!E$22)</f>
        <v>-0.7941239831545643</v>
      </c>
      <c r="Z81" s="3">
        <f>M81*(Rewards!F$21+$U81*Rewards!F$22)</f>
        <v>0</v>
      </c>
      <c r="AA81" s="3">
        <f t="shared" si="33"/>
        <v>37.83082213021265</v>
      </c>
      <c r="AC81" s="3">
        <f>J81*(Rewards!C$37+$U81*Rewards!C$38)</f>
        <v>24.25003592442187</v>
      </c>
      <c r="AD81" s="3">
        <f>K81*(Rewards!D$37+$U81*Rewards!D$38)</f>
        <v>0</v>
      </c>
      <c r="AE81" s="3">
        <f>L81*(Rewards!E$37+$U81*Rewards!E$38)</f>
        <v>2.065876016845436</v>
      </c>
      <c r="AF81" s="3">
        <f>M81*(Rewards!F$37+$U81*Rewards!F$38)</f>
        <v>25.740000000000006</v>
      </c>
      <c r="AG81" s="3">
        <f t="shared" si="34"/>
        <v>52.05591194126731</v>
      </c>
      <c r="AH81" s="3"/>
      <c r="AI81" s="6">
        <f t="shared" si="35"/>
        <v>1.3883286418786087</v>
      </c>
      <c r="AJ81" s="3">
        <f t="shared" si="36"/>
        <v>89.88673407147996</v>
      </c>
      <c r="AL81" s="3">
        <f>J81*(Rewards!C$25+$U81*Rewards!C$26)</f>
        <v>-12.125017962210935</v>
      </c>
      <c r="AM81" s="3">
        <f>K81*(Rewards!D$25+$U81*Rewards!D$26)</f>
        <v>0</v>
      </c>
      <c r="AN81" s="3">
        <f>L81*(Rewards!E$25+$U81*Rewards!E$26)</f>
        <v>0</v>
      </c>
      <c r="AO81" s="3">
        <f>M81*(Rewards!F$25+$U81*Rewards!F$26)</f>
        <v>0</v>
      </c>
      <c r="AP81" s="3">
        <f t="shared" si="37"/>
        <v>-12.125017962210935</v>
      </c>
      <c r="AR81" s="3">
        <f>J81*(Rewards!C$41+$U81*Rewards!C$42)</f>
        <v>21.83383961920579</v>
      </c>
      <c r="AS81" s="3">
        <f>K81*(Rewards!D$41+$U81*Rewards!D$42)</f>
        <v>60.66616038079423</v>
      </c>
      <c r="AT81" s="3">
        <f>L81*(Rewards!E$41+$U81*Rewards!E$42)</f>
        <v>1.2717520336908716</v>
      </c>
      <c r="AU81" s="3">
        <f>M81*(Rewards!F$41+$U81*Rewards!F$42)</f>
        <v>25.740000000000006</v>
      </c>
      <c r="AV81" s="3">
        <f t="shared" si="38"/>
        <v>109.51175203369091</v>
      </c>
      <c r="AX81" s="6">
        <f t="shared" si="39"/>
        <v>1.3883286418786087</v>
      </c>
      <c r="AY81" s="3">
        <f t="shared" si="40"/>
        <v>-12.125017962210935</v>
      </c>
      <c r="AZ81" s="3">
        <f t="shared" si="41"/>
        <v>52.05591194126731</v>
      </c>
      <c r="BA81" s="3">
        <f t="shared" si="42"/>
        <v>39.93089397905638</v>
      </c>
      <c r="BC81" s="6">
        <f t="shared" si="43"/>
        <v>1.3883286418786087</v>
      </c>
      <c r="BD81" s="3">
        <f t="shared" si="44"/>
        <v>49.955840092423585</v>
      </c>
      <c r="BE81" s="3">
        <f t="shared" si="45"/>
        <v>0</v>
      </c>
      <c r="BF81" s="3">
        <f t="shared" si="46"/>
        <v>49.955840092423585</v>
      </c>
    </row>
    <row r="82" spans="1:58" ht="12">
      <c r="A82">
        <f t="shared" si="26"/>
        <v>76</v>
      </c>
      <c r="B82" s="7">
        <v>1</v>
      </c>
      <c r="C82" s="11">
        <f t="shared" si="24"/>
        <v>0.5754399373371569</v>
      </c>
      <c r="D82" s="2">
        <f t="shared" si="25"/>
        <v>0.4245600626628431</v>
      </c>
      <c r="E82">
        <f t="shared" si="27"/>
        <v>0.5754399373371569</v>
      </c>
      <c r="F82">
        <f t="shared" si="28"/>
        <v>0.4245600626628431</v>
      </c>
      <c r="H82">
        <f t="shared" si="29"/>
        <v>75</v>
      </c>
      <c r="I82">
        <f t="shared" si="30"/>
        <v>76</v>
      </c>
      <c r="J82" s="12">
        <f>SUM(E$6:E81)</f>
        <v>20.411286433559248</v>
      </c>
      <c r="K82" s="12">
        <f>SUM(F$6:F81)</f>
        <v>55.58871356644077</v>
      </c>
      <c r="L82" s="12">
        <f>SUM($B82:$B$106)*C$109</f>
        <v>2.5</v>
      </c>
      <c r="M82" s="12">
        <f>SUM($B82:$B$106)*D$109</f>
        <v>22.5</v>
      </c>
      <c r="N82" s="2">
        <f t="shared" si="31"/>
        <v>0.8908834732065446</v>
      </c>
      <c r="O82" s="2">
        <f t="shared" si="2"/>
        <v>0.1091165267934554</v>
      </c>
      <c r="Q82" s="3">
        <f>C82*Rewards!$C$21+D82*Rewards!$D$21</f>
        <v>1</v>
      </c>
      <c r="R82" s="3">
        <f>C82*Rewards!$C$22+D82*Rewards!$D$22</f>
        <v>-0.7595807172850472</v>
      </c>
      <c r="S82" s="3">
        <f>C$109*Rewards!$E$21+D$109*Rewards!$F$21</f>
        <v>0</v>
      </c>
      <c r="T82" s="3">
        <f>C$109*Rewards!$E$22+D$109*Rewards!$F$22</f>
        <v>-0.022000000000000006</v>
      </c>
      <c r="U82" s="6">
        <f t="shared" si="32"/>
        <v>1.3557838166931602</v>
      </c>
      <c r="W82" s="3">
        <f>J82*(Rewards!C$21+$U82*Rewards!C$22)</f>
        <v>-16.11745877479168</v>
      </c>
      <c r="X82" s="3">
        <f>K82*(Rewards!D$21+$U82*Rewards!D$22)</f>
        <v>55.58871356644077</v>
      </c>
      <c r="Y82" s="3">
        <f>L82*(Rewards!E$21+$U82*Rewards!E$22)</f>
        <v>-0.7456810991812381</v>
      </c>
      <c r="Z82" s="3">
        <f>M82*(Rewards!F$21+$U82*Rewards!F$22)</f>
        <v>0</v>
      </c>
      <c r="AA82" s="3">
        <f t="shared" si="33"/>
        <v>38.72557369246785</v>
      </c>
      <c r="AC82" s="3">
        <f>J82*(Rewards!C$37+$U82*Rewards!C$38)</f>
        <v>24.352496805567288</v>
      </c>
      <c r="AD82" s="3">
        <f>K82*(Rewards!D$37+$U82*Rewards!D$38)</f>
        <v>0</v>
      </c>
      <c r="AE82" s="3">
        <f>L82*(Rewards!E$37+$U82*Rewards!E$38)</f>
        <v>2.0043189008187623</v>
      </c>
      <c r="AF82" s="3">
        <f>M82*(Rewards!F$37+$U82*Rewards!F$38)</f>
        <v>24.750000000000004</v>
      </c>
      <c r="AG82" s="3">
        <f t="shared" si="34"/>
        <v>51.10681570638606</v>
      </c>
      <c r="AH82" s="3"/>
      <c r="AI82" s="6">
        <f t="shared" si="35"/>
        <v>1.3557838166931602</v>
      </c>
      <c r="AJ82" s="3">
        <f t="shared" si="36"/>
        <v>89.8323893988539</v>
      </c>
      <c r="AL82" s="3">
        <f>J82*(Rewards!C$25+$U82*Rewards!C$26)</f>
        <v>-12.176248402783644</v>
      </c>
      <c r="AM82" s="3">
        <f>K82*(Rewards!D$25+$U82*Rewards!D$26)</f>
        <v>0</v>
      </c>
      <c r="AN82" s="3">
        <f>L82*(Rewards!E$25+$U82*Rewards!E$26)</f>
        <v>0</v>
      </c>
      <c r="AO82" s="3">
        <f>M82*(Rewards!F$25+$U82*Rewards!F$26)</f>
        <v>0</v>
      </c>
      <c r="AP82" s="3">
        <f t="shared" si="37"/>
        <v>-12.176248402783644</v>
      </c>
      <c r="AR82" s="3">
        <f>J82*(Rewards!C$41+$U82*Rewards!C$42)</f>
        <v>22.452415076915173</v>
      </c>
      <c r="AS82" s="3">
        <f>K82*(Rewards!D$41+$U82*Rewards!D$42)</f>
        <v>61.14758492308485</v>
      </c>
      <c r="AT82" s="3">
        <f>L82*(Rewards!E$41+$U82*Rewards!E$42)</f>
        <v>1.2586378016375237</v>
      </c>
      <c r="AU82" s="3">
        <f>M82*(Rewards!F$41+$U82*Rewards!F$42)</f>
        <v>24.750000000000004</v>
      </c>
      <c r="AV82" s="3">
        <f t="shared" si="38"/>
        <v>109.60863780163754</v>
      </c>
      <c r="AX82" s="6">
        <f t="shared" si="39"/>
        <v>1.3557838166931602</v>
      </c>
      <c r="AY82" s="3">
        <f t="shared" si="40"/>
        <v>-12.176248402783644</v>
      </c>
      <c r="AZ82" s="3">
        <f t="shared" si="41"/>
        <v>51.10681570638606</v>
      </c>
      <c r="BA82" s="3">
        <f t="shared" si="42"/>
        <v>38.930567303602416</v>
      </c>
      <c r="BC82" s="6">
        <f t="shared" si="43"/>
        <v>1.3557838166931602</v>
      </c>
      <c r="BD82" s="3">
        <f t="shared" si="44"/>
        <v>50.90182209525149</v>
      </c>
      <c r="BE82" s="3">
        <f t="shared" si="45"/>
        <v>0</v>
      </c>
      <c r="BF82" s="3">
        <f t="shared" si="46"/>
        <v>50.90182209525149</v>
      </c>
    </row>
    <row r="83" spans="1:58" ht="12">
      <c r="A83">
        <f t="shared" si="26"/>
        <v>77</v>
      </c>
      <c r="B83" s="7">
        <v>1</v>
      </c>
      <c r="C83" s="11">
        <f t="shared" si="24"/>
        <v>0.5888436553555889</v>
      </c>
      <c r="D83" s="2">
        <f t="shared" si="25"/>
        <v>0.4111563446444111</v>
      </c>
      <c r="E83">
        <f t="shared" si="27"/>
        <v>0.5888436553555889</v>
      </c>
      <c r="F83">
        <f t="shared" si="28"/>
        <v>0.4111563446444111</v>
      </c>
      <c r="H83">
        <f t="shared" si="29"/>
        <v>76</v>
      </c>
      <c r="I83">
        <f t="shared" si="30"/>
        <v>77</v>
      </c>
      <c r="J83" s="12">
        <f>SUM(E$6:E82)</f>
        <v>20.986726370896406</v>
      </c>
      <c r="K83" s="12">
        <f>SUM(F$6:F82)</f>
        <v>56.01327362910361</v>
      </c>
      <c r="L83" s="12">
        <f>SUM($B83:$B$106)*C$109</f>
        <v>2.4000000000000004</v>
      </c>
      <c r="M83" s="12">
        <f>SUM($B83:$B$106)*D$109</f>
        <v>21.6</v>
      </c>
      <c r="N83" s="2">
        <f t="shared" si="31"/>
        <v>0.8973776850193673</v>
      </c>
      <c r="O83" s="2">
        <f t="shared" si="2"/>
        <v>0.10262231498063268</v>
      </c>
      <c r="Q83" s="3">
        <f>C83*Rewards!$C$21+D83*Rewards!$D$21</f>
        <v>1</v>
      </c>
      <c r="R83" s="3">
        <f>C83*Rewards!$C$22+D83*Rewards!$D$22</f>
        <v>-0.7772736250693774</v>
      </c>
      <c r="S83" s="3">
        <f>C$109*Rewards!$E$21+D$109*Rewards!$F$21</f>
        <v>0</v>
      </c>
      <c r="T83" s="3">
        <f>C$109*Rewards!$E$22+D$109*Rewards!$F$22</f>
        <v>-0.022000000000000006</v>
      </c>
      <c r="U83" s="6">
        <f t="shared" si="32"/>
        <v>1.3240234622361435</v>
      </c>
      <c r="W83" s="3">
        <f>J83*(Rewards!C$21+$U83*Rewards!C$22)</f>
        <v>-15.692005535091418</v>
      </c>
      <c r="X83" s="3">
        <f>K83*(Rewards!D$21+$U83*Rewards!D$22)</f>
        <v>56.01327362910361</v>
      </c>
      <c r="Y83" s="3">
        <f>L83*(Rewards!E$21+$U83*Rewards!E$22)</f>
        <v>-0.699084388060684</v>
      </c>
      <c r="Z83" s="3">
        <f>M83*(Rewards!F$21+$U83*Rewards!F$22)</f>
        <v>0</v>
      </c>
      <c r="AA83" s="3">
        <f t="shared" si="33"/>
        <v>39.62218370595151</v>
      </c>
      <c r="AC83" s="3">
        <f>J83*(Rewards!C$37+$U83*Rewards!C$38)</f>
        <v>24.45248793732522</v>
      </c>
      <c r="AD83" s="3">
        <f>K83*(Rewards!D$37+$U83*Rewards!D$38)</f>
        <v>0</v>
      </c>
      <c r="AE83" s="3">
        <f>L83*(Rewards!E$37+$U83*Rewards!E$38)</f>
        <v>1.9409156119393165</v>
      </c>
      <c r="AF83" s="3">
        <f>M83*(Rewards!F$37+$U83*Rewards!F$38)</f>
        <v>23.760000000000005</v>
      </c>
      <c r="AG83" s="3">
        <f t="shared" si="34"/>
        <v>50.15340354926454</v>
      </c>
      <c r="AH83" s="3"/>
      <c r="AI83" s="6">
        <f t="shared" si="35"/>
        <v>1.3240234622361435</v>
      </c>
      <c r="AJ83" s="3">
        <f t="shared" si="36"/>
        <v>89.77558725521604</v>
      </c>
      <c r="AL83" s="3">
        <f>J83*(Rewards!C$25+$U83*Rewards!C$26)</f>
        <v>-12.22624396866261</v>
      </c>
      <c r="AM83" s="3">
        <f>K83*(Rewards!D$25+$U83*Rewards!D$26)</f>
        <v>0</v>
      </c>
      <c r="AN83" s="3">
        <f>L83*(Rewards!E$25+$U83*Rewards!E$26)</f>
        <v>0</v>
      </c>
      <c r="AO83" s="3">
        <f>M83*(Rewards!F$25+$U83*Rewards!F$26)</f>
        <v>0</v>
      </c>
      <c r="AP83" s="3">
        <f t="shared" si="37"/>
        <v>-12.22624396866261</v>
      </c>
      <c r="AR83" s="3">
        <f>J83*(Rewards!C$41+$U83*Rewards!C$42)</f>
        <v>23.085399007986048</v>
      </c>
      <c r="AS83" s="3">
        <f>K83*(Rewards!D$41+$U83*Rewards!D$42)</f>
        <v>61.614600992013976</v>
      </c>
      <c r="AT83" s="3">
        <f>L83*(Rewards!E$41+$U83*Rewards!E$42)</f>
        <v>1.2418312238786327</v>
      </c>
      <c r="AU83" s="3">
        <f>M83*(Rewards!F$41+$U83*Rewards!F$42)</f>
        <v>23.760000000000005</v>
      </c>
      <c r="AV83" s="3">
        <f t="shared" si="38"/>
        <v>109.70183122387866</v>
      </c>
      <c r="AX83" s="6">
        <f t="shared" si="39"/>
        <v>1.3240234622361435</v>
      </c>
      <c r="AY83" s="3">
        <f t="shared" si="40"/>
        <v>-12.22624396866261</v>
      </c>
      <c r="AZ83" s="3">
        <f t="shared" si="41"/>
        <v>50.15340354926454</v>
      </c>
      <c r="BA83" s="3">
        <f t="shared" si="42"/>
        <v>37.92715958060193</v>
      </c>
      <c r="BC83" s="6">
        <f t="shared" si="43"/>
        <v>1.3240234622361435</v>
      </c>
      <c r="BD83" s="3">
        <f t="shared" si="44"/>
        <v>51.848427674614115</v>
      </c>
      <c r="BE83" s="3">
        <f t="shared" si="45"/>
        <v>0</v>
      </c>
      <c r="BF83" s="3">
        <f t="shared" si="46"/>
        <v>51.84842767461411</v>
      </c>
    </row>
    <row r="84" spans="1:58" ht="12">
      <c r="A84">
        <f t="shared" si="26"/>
        <v>78</v>
      </c>
      <c r="B84" s="7">
        <v>1</v>
      </c>
      <c r="C84" s="11">
        <f t="shared" si="24"/>
        <v>0.6025595860743578</v>
      </c>
      <c r="D84" s="2">
        <f t="shared" si="25"/>
        <v>0.3974404139256422</v>
      </c>
      <c r="E84">
        <f t="shared" si="27"/>
        <v>0.6025595860743578</v>
      </c>
      <c r="F84">
        <f t="shared" si="28"/>
        <v>0.3974404139256422</v>
      </c>
      <c r="H84">
        <f t="shared" si="29"/>
        <v>77</v>
      </c>
      <c r="I84">
        <f t="shared" si="30"/>
        <v>78</v>
      </c>
      <c r="J84" s="12">
        <f>SUM(E$6:E83)</f>
        <v>21.575570026251995</v>
      </c>
      <c r="K84" s="12">
        <f>SUM(F$6:F83)</f>
        <v>56.42442997374802</v>
      </c>
      <c r="L84" s="12">
        <f>SUM($B84:$B$106)*C$109</f>
        <v>2.3000000000000003</v>
      </c>
      <c r="M84" s="12">
        <f>SUM($B84:$B$106)*D$109</f>
        <v>20.7</v>
      </c>
      <c r="N84" s="2">
        <f t="shared" si="31"/>
        <v>0.903667221453935</v>
      </c>
      <c r="O84" s="2">
        <f t="shared" si="2"/>
        <v>0.09633277854606503</v>
      </c>
      <c r="Q84" s="3">
        <f>C84*Rewards!$C$21+D84*Rewards!$D$21</f>
        <v>1</v>
      </c>
      <c r="R84" s="3">
        <f>C84*Rewards!$C$22+D84*Rewards!$D$22</f>
        <v>-0.7953786536181523</v>
      </c>
      <c r="S84" s="3">
        <f>C$109*Rewards!$E$21+D$109*Rewards!$F$21</f>
        <v>0</v>
      </c>
      <c r="T84" s="3">
        <f>C$109*Rewards!$E$22+D$109*Rewards!$F$22</f>
        <v>-0.022000000000000006</v>
      </c>
      <c r="U84" s="6">
        <f t="shared" si="32"/>
        <v>1.293027671919349</v>
      </c>
      <c r="W84" s="3">
        <f>J84*(Rewards!C$21+$U84*Rewards!C$22)</f>
        <v>-15.249537961166313</v>
      </c>
      <c r="X84" s="3">
        <f>K84*(Rewards!D$21+$U84*Rewards!D$22)</f>
        <v>56.42442997374802</v>
      </c>
      <c r="Y84" s="3">
        <f>L84*(Rewards!E$21+$U84*Rewards!E$22)</f>
        <v>-0.6542720019911907</v>
      </c>
      <c r="Z84" s="3">
        <f>M84*(Rewards!F$21+$U84*Rewards!F$22)</f>
        <v>0</v>
      </c>
      <c r="AA84" s="3">
        <f t="shared" si="33"/>
        <v>40.52062001059052</v>
      </c>
      <c r="AC84" s="3">
        <f>J84*(Rewards!C$37+$U84*Rewards!C$38)</f>
        <v>24.550071991612207</v>
      </c>
      <c r="AD84" s="3">
        <f>K84*(Rewards!D$37+$U84*Rewards!D$38)</f>
        <v>0</v>
      </c>
      <c r="AE84" s="3">
        <f>L84*(Rewards!E$37+$U84*Rewards!E$38)</f>
        <v>1.87572799800881</v>
      </c>
      <c r="AF84" s="3">
        <f>M84*(Rewards!F$37+$U84*Rewards!F$38)</f>
        <v>22.77</v>
      </c>
      <c r="AG84" s="3">
        <f t="shared" si="34"/>
        <v>49.195799989621015</v>
      </c>
      <c r="AH84" s="3"/>
      <c r="AI84" s="6">
        <f t="shared" si="35"/>
        <v>1.293027671919349</v>
      </c>
      <c r="AJ84" s="3">
        <f t="shared" si="36"/>
        <v>89.71642000021154</v>
      </c>
      <c r="AL84" s="3">
        <f>J84*(Rewards!C$25+$U84*Rewards!C$26)</f>
        <v>-12.275035995806103</v>
      </c>
      <c r="AM84" s="3">
        <f>K84*(Rewards!D$25+$U84*Rewards!D$26)</f>
        <v>0</v>
      </c>
      <c r="AN84" s="3">
        <f>L84*(Rewards!E$25+$U84*Rewards!E$26)</f>
        <v>0</v>
      </c>
      <c r="AO84" s="3">
        <f>M84*(Rewards!F$25+$U84*Rewards!F$26)</f>
        <v>0</v>
      </c>
      <c r="AP84" s="3">
        <f t="shared" si="37"/>
        <v>-12.275035995806103</v>
      </c>
      <c r="AR84" s="3">
        <f>J84*(Rewards!C$41+$U84*Rewards!C$42)</f>
        <v>23.733127028877195</v>
      </c>
      <c r="AS84" s="3">
        <f>K84*(Rewards!D$41+$U84*Rewards!D$42)</f>
        <v>62.06687297112283</v>
      </c>
      <c r="AT84" s="3">
        <f>L84*(Rewards!E$41+$U84*Rewards!E$42)</f>
        <v>1.221455996017619</v>
      </c>
      <c r="AU84" s="3">
        <f>M84*(Rewards!F$41+$U84*Rewards!F$42)</f>
        <v>22.77</v>
      </c>
      <c r="AV84" s="3">
        <f t="shared" si="38"/>
        <v>109.79145599601765</v>
      </c>
      <c r="AX84" s="6">
        <f t="shared" si="39"/>
        <v>1.293027671919349</v>
      </c>
      <c r="AY84" s="3">
        <f t="shared" si="40"/>
        <v>-12.275035995806103</v>
      </c>
      <c r="AZ84" s="3">
        <f t="shared" si="41"/>
        <v>49.195799989621015</v>
      </c>
      <c r="BA84" s="3">
        <f t="shared" si="42"/>
        <v>36.920763993814916</v>
      </c>
      <c r="BC84" s="6">
        <f t="shared" si="43"/>
        <v>1.293027671919349</v>
      </c>
      <c r="BD84" s="3">
        <f t="shared" si="44"/>
        <v>52.79565600639663</v>
      </c>
      <c r="BE84" s="3">
        <f t="shared" si="45"/>
        <v>0</v>
      </c>
      <c r="BF84" s="3">
        <f t="shared" si="46"/>
        <v>52.79565600639663</v>
      </c>
    </row>
    <row r="85" spans="1:58" ht="12">
      <c r="A85">
        <f t="shared" si="26"/>
        <v>79</v>
      </c>
      <c r="B85" s="7">
        <v>1</v>
      </c>
      <c r="C85" s="11">
        <f t="shared" si="24"/>
        <v>0.6165950018614822</v>
      </c>
      <c r="D85" s="2">
        <f t="shared" si="25"/>
        <v>0.3834049981385178</v>
      </c>
      <c r="E85">
        <f t="shared" si="27"/>
        <v>0.6165950018614822</v>
      </c>
      <c r="F85">
        <f t="shared" si="28"/>
        <v>0.3834049981385178</v>
      </c>
      <c r="H85">
        <f t="shared" si="29"/>
        <v>78</v>
      </c>
      <c r="I85">
        <f t="shared" si="30"/>
        <v>79</v>
      </c>
      <c r="J85" s="12">
        <f>SUM(E$6:E84)</f>
        <v>22.17812961232635</v>
      </c>
      <c r="K85" s="12">
        <f>SUM(F$6:F84)</f>
        <v>56.82187038767366</v>
      </c>
      <c r="L85" s="12">
        <f>SUM($B85:$B$106)*C$109</f>
        <v>2.2</v>
      </c>
      <c r="M85" s="12">
        <f>SUM($B85:$B$106)*D$109</f>
        <v>19.8</v>
      </c>
      <c r="N85" s="2">
        <f t="shared" si="31"/>
        <v>0.9097551766691891</v>
      </c>
      <c r="O85" s="2">
        <f t="shared" si="2"/>
        <v>0.09024482333081085</v>
      </c>
      <c r="Q85" s="3">
        <f>C85*Rewards!$C$21+D85*Rewards!$D$21</f>
        <v>1</v>
      </c>
      <c r="R85" s="3">
        <f>C85*Rewards!$C$22+D85*Rewards!$D$22</f>
        <v>-0.8139054024571566</v>
      </c>
      <c r="S85" s="3">
        <f>C$109*Rewards!$E$21+D$109*Rewards!$F$21</f>
        <v>0</v>
      </c>
      <c r="T85" s="3">
        <f>C$109*Rewards!$E$22+D$109*Rewards!$F$22</f>
        <v>-0.022000000000000006</v>
      </c>
      <c r="U85" s="6">
        <f t="shared" si="32"/>
        <v>1.262777090416556</v>
      </c>
      <c r="W85" s="3">
        <f>J85*(Rewards!C$21+$U85*Rewards!C$22)</f>
        <v>-14.789835244883498</v>
      </c>
      <c r="X85" s="3">
        <f>K85*(Rewards!D$21+$U85*Rewards!D$22)</f>
        <v>56.82187038767366</v>
      </c>
      <c r="Y85" s="3">
        <f>L85*(Rewards!E$21+$U85*Rewards!E$22)</f>
        <v>-0.6111841117616134</v>
      </c>
      <c r="Z85" s="3">
        <f>M85*(Rewards!F$21+$U85*Rewards!F$22)</f>
        <v>0</v>
      </c>
      <c r="AA85" s="3">
        <f t="shared" si="33"/>
        <v>41.42085103102855</v>
      </c>
      <c r="AC85" s="3">
        <f>J85*(Rewards!C$37+$U85*Rewards!C$38)</f>
        <v>24.64530990480657</v>
      </c>
      <c r="AD85" s="3">
        <f>K85*(Rewards!D$37+$U85*Rewards!D$38)</f>
        <v>0</v>
      </c>
      <c r="AE85" s="3">
        <f>L85*(Rewards!E$37+$U85*Rewards!E$38)</f>
        <v>1.8088158882383873</v>
      </c>
      <c r="AF85" s="3">
        <f>M85*(Rewards!F$37+$U85*Rewards!F$38)</f>
        <v>21.78</v>
      </c>
      <c r="AG85" s="3">
        <f t="shared" si="34"/>
        <v>48.23412579304496</v>
      </c>
      <c r="AH85" s="3"/>
      <c r="AI85" s="6">
        <f t="shared" si="35"/>
        <v>1.262777090416556</v>
      </c>
      <c r="AJ85" s="3">
        <f t="shared" si="36"/>
        <v>89.65497682407351</v>
      </c>
      <c r="AL85" s="3">
        <f>J85*(Rewards!C$25+$U85*Rewards!C$26)</f>
        <v>-12.322654952403285</v>
      </c>
      <c r="AM85" s="3">
        <f>K85*(Rewards!D$25+$U85*Rewards!D$26)</f>
        <v>0</v>
      </c>
      <c r="AN85" s="3">
        <f>L85*(Rewards!E$25+$U85*Rewards!E$26)</f>
        <v>0</v>
      </c>
      <c r="AO85" s="3">
        <f>M85*(Rewards!F$25+$U85*Rewards!F$26)</f>
        <v>0</v>
      </c>
      <c r="AP85" s="3">
        <f t="shared" si="37"/>
        <v>-12.322654952403285</v>
      </c>
      <c r="AR85" s="3">
        <f>J85*(Rewards!C$41+$U85*Rewards!C$42)</f>
        <v>24.39594257355899</v>
      </c>
      <c r="AS85" s="3">
        <f>K85*(Rewards!D$41+$U85*Rewards!D$42)</f>
        <v>62.50405742644104</v>
      </c>
      <c r="AT85" s="3">
        <f>L85*(Rewards!E$41+$U85*Rewards!E$42)</f>
        <v>1.1976317764767737</v>
      </c>
      <c r="AU85" s="3">
        <f>M85*(Rewards!F$41+$U85*Rewards!F$42)</f>
        <v>21.78</v>
      </c>
      <c r="AV85" s="3">
        <f t="shared" si="38"/>
        <v>109.8776317764768</v>
      </c>
      <c r="AX85" s="6">
        <f t="shared" si="39"/>
        <v>1.262777090416556</v>
      </c>
      <c r="AY85" s="3">
        <f t="shared" si="40"/>
        <v>-12.322654952403285</v>
      </c>
      <c r="AZ85" s="3">
        <f t="shared" si="41"/>
        <v>48.23412579304496</v>
      </c>
      <c r="BA85" s="3">
        <f t="shared" si="42"/>
        <v>35.91147084064168</v>
      </c>
      <c r="BC85" s="6">
        <f t="shared" si="43"/>
        <v>1.262777090416556</v>
      </c>
      <c r="BD85" s="3">
        <f t="shared" si="44"/>
        <v>53.74350598343183</v>
      </c>
      <c r="BE85" s="3">
        <f t="shared" si="45"/>
        <v>0</v>
      </c>
      <c r="BF85" s="3">
        <f t="shared" si="46"/>
        <v>53.74350598343184</v>
      </c>
    </row>
    <row r="86" spans="1:58" ht="12">
      <c r="A86">
        <f t="shared" si="26"/>
        <v>80</v>
      </c>
      <c r="B86" s="7">
        <v>1</v>
      </c>
      <c r="C86" s="11">
        <f t="shared" si="24"/>
        <v>0.6309573444801932</v>
      </c>
      <c r="D86" s="2">
        <f t="shared" si="25"/>
        <v>0.36904265551980675</v>
      </c>
      <c r="E86">
        <f t="shared" si="27"/>
        <v>0.6309573444801932</v>
      </c>
      <c r="F86">
        <f t="shared" si="28"/>
        <v>0.36904265551980675</v>
      </c>
      <c r="H86">
        <f t="shared" si="29"/>
        <v>79</v>
      </c>
      <c r="I86">
        <f t="shared" si="30"/>
        <v>80</v>
      </c>
      <c r="J86" s="12">
        <f>SUM(E$6:E85)</f>
        <v>22.794724614187835</v>
      </c>
      <c r="K86" s="12">
        <f>SUM(F$6:F85)</f>
        <v>57.20527538581218</v>
      </c>
      <c r="L86" s="12">
        <f>SUM($B86:$B$106)*C$109</f>
        <v>2.1</v>
      </c>
      <c r="M86" s="12">
        <f>SUM($B86:$B$106)*D$109</f>
        <v>18.900000000000002</v>
      </c>
      <c r="N86" s="2">
        <f t="shared" si="31"/>
        <v>0.9156447788619769</v>
      </c>
      <c r="O86" s="2">
        <f t="shared" si="2"/>
        <v>0.08435522113802307</v>
      </c>
      <c r="Q86" s="3">
        <f>C86*Rewards!$C$21+D86*Rewards!$D$21</f>
        <v>1</v>
      </c>
      <c r="R86" s="3">
        <f>C86*Rewards!$C$22+D86*Rewards!$D$22</f>
        <v>-0.8328636947138551</v>
      </c>
      <c r="S86" s="3">
        <f>C$109*Rewards!$E$21+D$109*Rewards!$F$21</f>
        <v>0</v>
      </c>
      <c r="T86" s="3">
        <f>C$109*Rewards!$E$22+D$109*Rewards!$F$22</f>
        <v>-0.022000000000000006</v>
      </c>
      <c r="U86" s="6">
        <f t="shared" si="32"/>
        <v>1.2332528962871978</v>
      </c>
      <c r="W86" s="3">
        <f>J86*(Rewards!C$21+$U86*Rewards!C$22)</f>
        <v>-14.312666784493583</v>
      </c>
      <c r="X86" s="3">
        <f>K86*(Rewards!D$21+$U86*Rewards!D$22)</f>
        <v>57.20527538581218</v>
      </c>
      <c r="Y86" s="3">
        <f>L86*(Rewards!E$21+$U86*Rewards!E$22)</f>
        <v>-0.5697628380846855</v>
      </c>
      <c r="Z86" s="3">
        <f>M86*(Rewards!F$21+$U86*Rewards!F$22)</f>
        <v>0</v>
      </c>
      <c r="AA86" s="3">
        <f t="shared" si="33"/>
        <v>42.322845763233914</v>
      </c>
      <c r="AC86" s="3">
        <f>J86*(Rewards!C$37+$U86*Rewards!C$38)</f>
        <v>24.738260932454285</v>
      </c>
      <c r="AD86" s="3">
        <f>K86*(Rewards!D$37+$U86*Rewards!D$38)</f>
        <v>0</v>
      </c>
      <c r="AE86" s="3">
        <f>L86*(Rewards!E$37+$U86*Rewards!E$38)</f>
        <v>1.740237161915315</v>
      </c>
      <c r="AF86" s="3">
        <f>M86*(Rewards!F$37+$U86*Rewards!F$38)</f>
        <v>20.790000000000003</v>
      </c>
      <c r="AG86" s="3">
        <f t="shared" si="34"/>
        <v>47.268498094369605</v>
      </c>
      <c r="AH86" s="3"/>
      <c r="AI86" s="6">
        <f t="shared" si="35"/>
        <v>1.2332528962871978</v>
      </c>
      <c r="AJ86" s="3">
        <f t="shared" si="36"/>
        <v>89.59134385760352</v>
      </c>
      <c r="AL86" s="3">
        <f>J86*(Rewards!C$25+$U86*Rewards!C$26)</f>
        <v>-12.369130466227142</v>
      </c>
      <c r="AM86" s="3">
        <f>K86*(Rewards!D$25+$U86*Rewards!D$26)</f>
        <v>0</v>
      </c>
      <c r="AN86" s="3">
        <f>L86*(Rewards!E$25+$U86*Rewards!E$26)</f>
        <v>0</v>
      </c>
      <c r="AO86" s="3">
        <f>M86*(Rewards!F$25+$U86*Rewards!F$26)</f>
        <v>0</v>
      </c>
      <c r="AP86" s="3">
        <f t="shared" si="37"/>
        <v>-12.369130466227142</v>
      </c>
      <c r="AR86" s="3">
        <f>J86*(Rewards!C$41+$U86*Rewards!C$42)</f>
        <v>25.07419707560662</v>
      </c>
      <c r="AS86" s="3">
        <f>K86*(Rewards!D$41+$U86*Rewards!D$42)</f>
        <v>62.9258029243934</v>
      </c>
      <c r="AT86" s="3">
        <f>L86*(Rewards!E$41+$U86*Rewards!E$42)</f>
        <v>1.1704743238306292</v>
      </c>
      <c r="AU86" s="3">
        <f>M86*(Rewards!F$41+$U86*Rewards!F$42)</f>
        <v>20.790000000000003</v>
      </c>
      <c r="AV86" s="3">
        <f t="shared" si="38"/>
        <v>109.96047432383067</v>
      </c>
      <c r="AX86" s="6">
        <f t="shared" si="39"/>
        <v>1.2332528962871978</v>
      </c>
      <c r="AY86" s="3">
        <f t="shared" si="40"/>
        <v>-12.369130466227142</v>
      </c>
      <c r="AZ86" s="3">
        <f t="shared" si="41"/>
        <v>47.268498094369605</v>
      </c>
      <c r="BA86" s="3">
        <f t="shared" si="42"/>
        <v>34.899367628142464</v>
      </c>
      <c r="BC86" s="6">
        <f t="shared" si="43"/>
        <v>1.2332528962871978</v>
      </c>
      <c r="BD86" s="3">
        <f t="shared" si="44"/>
        <v>54.691976229461055</v>
      </c>
      <c r="BE86" s="3">
        <f t="shared" si="45"/>
        <v>0</v>
      </c>
      <c r="BF86" s="3">
        <f t="shared" si="46"/>
        <v>54.691976229461055</v>
      </c>
    </row>
    <row r="87" spans="1:58" ht="12">
      <c r="A87">
        <f t="shared" si="26"/>
        <v>81</v>
      </c>
      <c r="B87" s="7">
        <v>1</v>
      </c>
      <c r="C87" s="11">
        <f t="shared" si="24"/>
        <v>0.6456542290346555</v>
      </c>
      <c r="D87" s="2">
        <f t="shared" si="25"/>
        <v>0.3543457709653445</v>
      </c>
      <c r="E87">
        <f t="shared" si="27"/>
        <v>0.6456542290346555</v>
      </c>
      <c r="F87">
        <f t="shared" si="28"/>
        <v>0.3543457709653445</v>
      </c>
      <c r="H87">
        <f t="shared" si="29"/>
        <v>80</v>
      </c>
      <c r="I87">
        <f t="shared" si="30"/>
        <v>81</v>
      </c>
      <c r="J87" s="12">
        <f>SUM(E$6:E86)</f>
        <v>23.42568195866803</v>
      </c>
      <c r="K87" s="12">
        <f>SUM(F$6:F86)</f>
        <v>57.574318041331985</v>
      </c>
      <c r="L87" s="12">
        <f>SUM($B87:$B$106)*C$109</f>
        <v>2</v>
      </c>
      <c r="M87" s="12">
        <f>SUM($B87:$B$106)*D$109</f>
        <v>18</v>
      </c>
      <c r="N87" s="2">
        <f t="shared" si="31"/>
        <v>0.9213393763340862</v>
      </c>
      <c r="O87" s="2">
        <f t="shared" si="2"/>
        <v>0.07866062366591375</v>
      </c>
      <c r="Q87" s="3">
        <f>C87*Rewards!$C$21+D87*Rewards!$D$21</f>
        <v>1</v>
      </c>
      <c r="R87" s="3">
        <f>C87*Rewards!$C$22+D87*Rewards!$D$22</f>
        <v>-0.8522635823257453</v>
      </c>
      <c r="S87" s="3">
        <f>C$109*Rewards!$E$21+D$109*Rewards!$F$21</f>
        <v>0</v>
      </c>
      <c r="T87" s="3">
        <f>C$109*Rewards!$E$22+D$109*Rewards!$F$22</f>
        <v>-0.022000000000000006</v>
      </c>
      <c r="U87" s="6">
        <f t="shared" si="32"/>
        <v>1.2044367852420876</v>
      </c>
      <c r="W87" s="3">
        <f>J87*(Rewards!C$21+$U87*Rewards!C$22)</f>
        <v>-13.817792094262204</v>
      </c>
      <c r="X87" s="3">
        <f>K87*(Rewards!D$21+$U87*Rewards!D$22)</f>
        <v>57.574318041331985</v>
      </c>
      <c r="Y87" s="3">
        <f>L87*(Rewards!E$21+$U87*Rewards!E$22)</f>
        <v>-0.5299521855065187</v>
      </c>
      <c r="Z87" s="3">
        <f>M87*(Rewards!F$21+$U87*Rewards!F$22)</f>
        <v>0</v>
      </c>
      <c r="AA87" s="3">
        <f t="shared" si="33"/>
        <v>43.226573761563266</v>
      </c>
      <c r="AC87" s="3">
        <f>J87*(Rewards!C$37+$U87*Rewards!C$38)</f>
        <v>24.828982701953496</v>
      </c>
      <c r="AD87" s="3">
        <f>K87*(Rewards!D$37+$U87*Rewards!D$38)</f>
        <v>0</v>
      </c>
      <c r="AE87" s="3">
        <f>L87*(Rewards!E$37+$U87*Rewards!E$38)</f>
        <v>1.6700478144934818</v>
      </c>
      <c r="AF87" s="3">
        <f>M87*(Rewards!F$37+$U87*Rewards!F$38)</f>
        <v>19.8</v>
      </c>
      <c r="AG87" s="3">
        <f t="shared" si="34"/>
        <v>46.299030516446976</v>
      </c>
      <c r="AH87" s="3"/>
      <c r="AI87" s="6">
        <f t="shared" si="35"/>
        <v>1.2044367852420876</v>
      </c>
      <c r="AJ87" s="3">
        <f t="shared" si="36"/>
        <v>89.52560427801023</v>
      </c>
      <c r="AL87" s="3">
        <f>J87*(Rewards!C$25+$U87*Rewards!C$26)</f>
        <v>-12.414491350976748</v>
      </c>
      <c r="AM87" s="3">
        <f>K87*(Rewards!D$25+$U87*Rewards!D$26)</f>
        <v>0</v>
      </c>
      <c r="AN87" s="3">
        <f>L87*(Rewards!E$25+$U87*Rewards!E$26)</f>
        <v>0</v>
      </c>
      <c r="AO87" s="3">
        <f>M87*(Rewards!F$25+$U87*Rewards!F$26)</f>
        <v>0</v>
      </c>
      <c r="AP87" s="3">
        <f t="shared" si="37"/>
        <v>-12.414491350976748</v>
      </c>
      <c r="AR87" s="3">
        <f>J87*(Rewards!C$41+$U87*Rewards!C$42)</f>
        <v>25.768250154534833</v>
      </c>
      <c r="AS87" s="3">
        <f>K87*(Rewards!D$41+$U87*Rewards!D$42)</f>
        <v>63.33174984546519</v>
      </c>
      <c r="AT87" s="3">
        <f>L87*(Rewards!E$41+$U87*Rewards!E$42)</f>
        <v>1.1400956289869628</v>
      </c>
      <c r="AU87" s="3">
        <f>M87*(Rewards!F$41+$U87*Rewards!F$42)</f>
        <v>19.8</v>
      </c>
      <c r="AV87" s="3">
        <f t="shared" si="38"/>
        <v>110.04009562898699</v>
      </c>
      <c r="AX87" s="6">
        <f t="shared" si="39"/>
        <v>1.2044367852420876</v>
      </c>
      <c r="AY87" s="3">
        <f t="shared" si="40"/>
        <v>-12.414491350976748</v>
      </c>
      <c r="AZ87" s="3">
        <f t="shared" si="41"/>
        <v>46.299030516446976</v>
      </c>
      <c r="BA87" s="3">
        <f t="shared" si="42"/>
        <v>33.88453916547023</v>
      </c>
      <c r="BC87" s="6">
        <f t="shared" si="43"/>
        <v>1.2044367852420876</v>
      </c>
      <c r="BD87" s="3">
        <f t="shared" si="44"/>
        <v>55.64106511254001</v>
      </c>
      <c r="BE87" s="3">
        <f t="shared" si="45"/>
        <v>0</v>
      </c>
      <c r="BF87" s="3">
        <f t="shared" si="46"/>
        <v>55.641065112540005</v>
      </c>
    </row>
    <row r="88" spans="1:58" ht="12">
      <c r="A88">
        <f t="shared" si="26"/>
        <v>82</v>
      </c>
      <c r="B88" s="7">
        <v>1</v>
      </c>
      <c r="C88" s="11">
        <f t="shared" si="24"/>
        <v>0.660693448007596</v>
      </c>
      <c r="D88" s="2">
        <f t="shared" si="25"/>
        <v>0.339306551992404</v>
      </c>
      <c r="E88">
        <f t="shared" si="27"/>
        <v>0.660693448007596</v>
      </c>
      <c r="F88">
        <f t="shared" si="28"/>
        <v>0.339306551992404</v>
      </c>
      <c r="H88">
        <f t="shared" si="29"/>
        <v>81</v>
      </c>
      <c r="I88">
        <f t="shared" si="30"/>
        <v>82</v>
      </c>
      <c r="J88" s="12">
        <f>SUM(E$6:E87)</f>
        <v>24.071336187702684</v>
      </c>
      <c r="K88" s="12">
        <f>SUM(F$6:F87)</f>
        <v>57.92866381229733</v>
      </c>
      <c r="L88" s="12">
        <f>SUM($B88:$B$106)*C$109</f>
        <v>1.9000000000000001</v>
      </c>
      <c r="M88" s="12">
        <f>SUM($B88:$B$106)*D$109</f>
        <v>17.1</v>
      </c>
      <c r="N88" s="2">
        <f t="shared" si="31"/>
        <v>0.9268424240374802</v>
      </c>
      <c r="O88" s="2">
        <f t="shared" si="2"/>
        <v>0.07315757596251982</v>
      </c>
      <c r="Q88" s="3">
        <f>C88*Rewards!$C$21+D88*Rewards!$D$21</f>
        <v>1</v>
      </c>
      <c r="R88" s="3">
        <f>C88*Rewards!$C$22+D88*Rewards!$D$22</f>
        <v>-0.8721153513700267</v>
      </c>
      <c r="S88" s="3">
        <f>C$109*Rewards!$E$21+D$109*Rewards!$F$21</f>
        <v>0</v>
      </c>
      <c r="T88" s="3">
        <f>C$109*Rewards!$E$22+D$109*Rewards!$F$22</f>
        <v>-0.022000000000000006</v>
      </c>
      <c r="U88" s="6">
        <f t="shared" si="32"/>
        <v>1.1763109540233836</v>
      </c>
      <c r="W88" s="3">
        <f>J88*(Rewards!C$21+$U88*Rewards!C$22)</f>
        <v>-13.304960707255184</v>
      </c>
      <c r="X88" s="3">
        <f>K88*(Rewards!D$21+$U88*Rewards!D$22)</f>
        <v>57.92866381229733</v>
      </c>
      <c r="Y88" s="3">
        <f>L88*(Rewards!E$21+$U88*Rewards!E$22)</f>
        <v>-0.4916979787817744</v>
      </c>
      <c r="Z88" s="3">
        <f>M88*(Rewards!F$21+$U88*Rewards!F$22)</f>
        <v>0</v>
      </c>
      <c r="AA88" s="3">
        <f t="shared" si="33"/>
        <v>44.132005126260374</v>
      </c>
      <c r="AC88" s="3">
        <f>J88*(Rewards!C$37+$U88*Rewards!C$38)</f>
        <v>24.917531263305246</v>
      </c>
      <c r="AD88" s="3">
        <f>K88*(Rewards!D$37+$U88*Rewards!D$38)</f>
        <v>0</v>
      </c>
      <c r="AE88" s="3">
        <f>L88*(Rewards!E$37+$U88*Rewards!E$38)</f>
        <v>1.5983020212182262</v>
      </c>
      <c r="AF88" s="3">
        <f>M88*(Rewards!F$37+$U88*Rewards!F$38)</f>
        <v>18.810000000000002</v>
      </c>
      <c r="AG88" s="3">
        <f t="shared" si="34"/>
        <v>45.325833284523476</v>
      </c>
      <c r="AH88" s="3"/>
      <c r="AI88" s="6">
        <f t="shared" si="35"/>
        <v>1.1763109540233836</v>
      </c>
      <c r="AJ88" s="3">
        <f t="shared" si="36"/>
        <v>89.45783841078385</v>
      </c>
      <c r="AL88" s="3">
        <f>J88*(Rewards!C$25+$U88*Rewards!C$26)</f>
        <v>-12.458765631652623</v>
      </c>
      <c r="AM88" s="3">
        <f>K88*(Rewards!D$25+$U88*Rewards!D$26)</f>
        <v>0</v>
      </c>
      <c r="AN88" s="3">
        <f>L88*(Rewards!E$25+$U88*Rewards!E$26)</f>
        <v>0</v>
      </c>
      <c r="AO88" s="3">
        <f>M88*(Rewards!F$25+$U88*Rewards!F$26)</f>
        <v>0</v>
      </c>
      <c r="AP88" s="3">
        <f t="shared" si="37"/>
        <v>-12.458765631652623</v>
      </c>
      <c r="AR88" s="3">
        <f>J88*(Rewards!C$41+$U88*Rewards!C$42)</f>
        <v>26.478469806472955</v>
      </c>
      <c r="AS88" s="3">
        <f>K88*(Rewards!D$41+$U88*Rewards!D$42)</f>
        <v>63.721530193527066</v>
      </c>
      <c r="AT88" s="3">
        <f>L88*(Rewards!E$41+$U88*Rewards!E$42)</f>
        <v>1.1066040424364516</v>
      </c>
      <c r="AU88" s="3">
        <f>M88*(Rewards!F$41+$U88*Rewards!F$42)</f>
        <v>18.810000000000002</v>
      </c>
      <c r="AV88" s="3">
        <f t="shared" si="38"/>
        <v>110.11660404243648</v>
      </c>
      <c r="AX88" s="6">
        <f t="shared" si="39"/>
        <v>1.1763109540233836</v>
      </c>
      <c r="AY88" s="3">
        <f t="shared" si="40"/>
        <v>-12.458765631652623</v>
      </c>
      <c r="AZ88" s="3">
        <f t="shared" si="41"/>
        <v>45.325833284523476</v>
      </c>
      <c r="BA88" s="3">
        <f t="shared" si="42"/>
        <v>32.86706765287085</v>
      </c>
      <c r="BC88" s="6">
        <f t="shared" si="43"/>
        <v>1.1763109540233836</v>
      </c>
      <c r="BD88" s="3">
        <f t="shared" si="44"/>
        <v>56.590770757913</v>
      </c>
      <c r="BE88" s="3">
        <f t="shared" si="45"/>
        <v>0</v>
      </c>
      <c r="BF88" s="3">
        <f t="shared" si="46"/>
        <v>56.590770757913</v>
      </c>
    </row>
    <row r="89" spans="1:58" ht="12">
      <c r="A89">
        <f aca="true" t="shared" si="47" ref="A89:A95">A88+1</f>
        <v>83</v>
      </c>
      <c r="B89" s="7">
        <v>1</v>
      </c>
      <c r="C89" s="11">
        <f t="shared" si="24"/>
        <v>0.6760829753919818</v>
      </c>
      <c r="D89" s="2">
        <f t="shared" si="25"/>
        <v>0.3239170246080182</v>
      </c>
      <c r="E89">
        <f t="shared" si="27"/>
        <v>0.6760829753919818</v>
      </c>
      <c r="F89">
        <f t="shared" si="28"/>
        <v>0.3239170246080182</v>
      </c>
      <c r="H89">
        <f t="shared" si="29"/>
        <v>82</v>
      </c>
      <c r="I89">
        <f t="shared" si="30"/>
        <v>83</v>
      </c>
      <c r="J89" s="12">
        <f>SUM(E$6:E88)</f>
        <v>24.73202963571028</v>
      </c>
      <c r="K89" s="12">
        <f>SUM(F$6:F88)</f>
        <v>58.26797036428973</v>
      </c>
      <c r="L89" s="12">
        <f>SUM($B89:$B$106)*C$109</f>
        <v>1.8</v>
      </c>
      <c r="M89" s="12">
        <f>SUM($B89:$B$106)*D$109</f>
        <v>16.2</v>
      </c>
      <c r="N89" s="2">
        <f t="shared" si="31"/>
        <v>0.9321574706227026</v>
      </c>
      <c r="O89" s="2">
        <f t="shared" si="2"/>
        <v>0.0678425293772974</v>
      </c>
      <c r="Q89" s="3">
        <f>C89*Rewards!$C$21+D89*Rewards!$D$21</f>
        <v>1</v>
      </c>
      <c r="R89" s="3">
        <f>C89*Rewards!$C$22+D89*Rewards!$D$22</f>
        <v>-0.892429527517416</v>
      </c>
      <c r="S89" s="3">
        <f>C$109*Rewards!$E$21+D$109*Rewards!$F$21</f>
        <v>0</v>
      </c>
      <c r="T89" s="3">
        <f>C$109*Rewards!$E$22+D$109*Rewards!$F$22</f>
        <v>-0.022000000000000006</v>
      </c>
      <c r="U89" s="6">
        <f t="shared" si="32"/>
        <v>1.1488580848723466</v>
      </c>
      <c r="W89" s="3">
        <f>J89*(Rewards!C$21+$U89*Rewards!C$22)</f>
        <v>-12.773912071310193</v>
      </c>
      <c r="X89" s="3">
        <f>K89*(Rewards!D$21+$U89*Rewards!D$22)</f>
        <v>58.26797036428973</v>
      </c>
      <c r="Y89" s="3">
        <f>L89*(Rewards!E$21+$U89*Rewards!E$22)</f>
        <v>-0.45494780160944936</v>
      </c>
      <c r="Z89" s="3">
        <f>M89*(Rewards!F$21+$U89*Rewards!F$22)</f>
        <v>0</v>
      </c>
      <c r="AA89" s="3">
        <f t="shared" si="33"/>
        <v>45.03911049137009</v>
      </c>
      <c r="AC89" s="3">
        <f>J89*(Rewards!C$37+$U89*Rewards!C$38)</f>
        <v>25.00396113801365</v>
      </c>
      <c r="AD89" s="3">
        <f>K89*(Rewards!D$37+$U89*Rewards!D$38)</f>
        <v>0</v>
      </c>
      <c r="AE89" s="3">
        <f>L89*(Rewards!E$37+$U89*Rewards!E$38)</f>
        <v>1.525052198390551</v>
      </c>
      <c r="AF89" s="3">
        <f>M89*(Rewards!F$37+$U89*Rewards!F$38)</f>
        <v>17.82</v>
      </c>
      <c r="AG89" s="3">
        <f t="shared" si="34"/>
        <v>44.3490133364042</v>
      </c>
      <c r="AH89" s="3"/>
      <c r="AI89" s="6">
        <f t="shared" si="35"/>
        <v>1.1488580848723466</v>
      </c>
      <c r="AJ89" s="3">
        <f t="shared" si="36"/>
        <v>89.38812382777428</v>
      </c>
      <c r="AL89" s="3">
        <f>J89*(Rewards!C$25+$U89*Rewards!C$26)</f>
        <v>-12.501980569006825</v>
      </c>
      <c r="AM89" s="3">
        <f>K89*(Rewards!D$25+$U89*Rewards!D$26)</f>
        <v>0</v>
      </c>
      <c r="AN89" s="3">
        <f>L89*(Rewards!E$25+$U89*Rewards!E$26)</f>
        <v>0</v>
      </c>
      <c r="AO89" s="3">
        <f>M89*(Rewards!F$25+$U89*Rewards!F$26)</f>
        <v>0</v>
      </c>
      <c r="AP89" s="3">
        <f t="shared" si="37"/>
        <v>-12.501980569006825</v>
      </c>
      <c r="AR89" s="3">
        <f>J89*(Rewards!C$41+$U89*Rewards!C$42)</f>
        <v>27.20523259928131</v>
      </c>
      <c r="AS89" s="3">
        <f>K89*(Rewards!D$41+$U89*Rewards!D$42)</f>
        <v>64.09476740071871</v>
      </c>
      <c r="AT89" s="3">
        <f>L89*(Rewards!E$41+$U89*Rewards!E$42)</f>
        <v>1.0701043967811015</v>
      </c>
      <c r="AU89" s="3">
        <f>M89*(Rewards!F$41+$U89*Rewards!F$42)</f>
        <v>17.82</v>
      </c>
      <c r="AV89" s="3">
        <f t="shared" si="38"/>
        <v>110.19010439678112</v>
      </c>
      <c r="AX89" s="6">
        <f t="shared" si="39"/>
        <v>1.1488580848723466</v>
      </c>
      <c r="AY89" s="3">
        <f t="shared" si="40"/>
        <v>-12.501980569006825</v>
      </c>
      <c r="AZ89" s="3">
        <f t="shared" si="41"/>
        <v>44.3490133364042</v>
      </c>
      <c r="BA89" s="3">
        <f t="shared" si="42"/>
        <v>31.847032767397373</v>
      </c>
      <c r="BC89" s="6">
        <f t="shared" si="43"/>
        <v>1.1488580848723466</v>
      </c>
      <c r="BD89" s="3">
        <f t="shared" si="44"/>
        <v>57.541091060376914</v>
      </c>
      <c r="BE89" s="3">
        <f t="shared" si="45"/>
        <v>0</v>
      </c>
      <c r="BF89" s="3">
        <f t="shared" si="46"/>
        <v>57.54109106037691</v>
      </c>
    </row>
    <row r="90" spans="1:58" ht="12">
      <c r="A90">
        <f t="shared" si="47"/>
        <v>84</v>
      </c>
      <c r="B90" s="7">
        <v>1</v>
      </c>
      <c r="C90" s="11">
        <f t="shared" si="24"/>
        <v>0.6918309709189365</v>
      </c>
      <c r="D90" s="2">
        <f t="shared" si="25"/>
        <v>0.3081690290810635</v>
      </c>
      <c r="E90">
        <f t="shared" si="27"/>
        <v>0.6918309709189365</v>
      </c>
      <c r="F90">
        <f t="shared" si="28"/>
        <v>0.3081690290810635</v>
      </c>
      <c r="H90">
        <f t="shared" si="29"/>
        <v>83</v>
      </c>
      <c r="I90">
        <f t="shared" si="30"/>
        <v>84</v>
      </c>
      <c r="J90" s="12">
        <f>SUM(E$6:E89)</f>
        <v>25.40811261110226</v>
      </c>
      <c r="K90" s="12">
        <f>SUM(F$6:F89)</f>
        <v>58.591887388897746</v>
      </c>
      <c r="L90" s="12">
        <f>SUM($B90:$B$106)*C$109</f>
        <v>1.7000000000000002</v>
      </c>
      <c r="M90" s="12">
        <f>SUM($B90:$B$106)*D$109</f>
        <v>15.3</v>
      </c>
      <c r="N90" s="2">
        <f t="shared" si="31"/>
        <v>0.9372881460104399</v>
      </c>
      <c r="O90" s="2">
        <f t="shared" si="2"/>
        <v>0.06271185398956014</v>
      </c>
      <c r="Q90" s="3">
        <f>C90*Rewards!$C$21+D90*Rewards!$D$21</f>
        <v>1</v>
      </c>
      <c r="R90" s="3">
        <f>C90*Rewards!$C$22+D90*Rewards!$D$22</f>
        <v>-0.9132168816129963</v>
      </c>
      <c r="S90" s="3">
        <f>C$109*Rewards!$E$21+D$109*Rewards!$F$21</f>
        <v>0</v>
      </c>
      <c r="T90" s="3">
        <f>C$109*Rewards!$E$22+D$109*Rewards!$F$22</f>
        <v>-0.022000000000000006</v>
      </c>
      <c r="U90" s="6">
        <f t="shared" si="32"/>
        <v>1.1220613305597615</v>
      </c>
      <c r="W90" s="3">
        <f>J90*(Rewards!C$21+$U90*Rewards!C$22)</f>
        <v>-12.224375438219615</v>
      </c>
      <c r="X90" s="3">
        <f>K90*(Rewards!D$21+$U90*Rewards!D$22)</f>
        <v>58.591887388897746</v>
      </c>
      <c r="Y90" s="3">
        <f>L90*(Rewards!E$21+$U90*Rewards!E$22)</f>
        <v>-0.4196509376293509</v>
      </c>
      <c r="Z90" s="3">
        <f>M90*(Rewards!F$21+$U90*Rewards!F$22)</f>
        <v>0</v>
      </c>
      <c r="AA90" s="3">
        <f t="shared" si="33"/>
        <v>45.94786101304878</v>
      </c>
      <c r="AC90" s="3">
        <f>J90*(Rewards!C$37+$U90*Rewards!C$38)</f>
        <v>25.088325366214583</v>
      </c>
      <c r="AD90" s="3">
        <f>K90*(Rewards!D$37+$U90*Rewards!D$38)</f>
        <v>0</v>
      </c>
      <c r="AE90" s="3">
        <f>L90*(Rewards!E$37+$U90*Rewards!E$38)</f>
        <v>1.4503490623706496</v>
      </c>
      <c r="AF90" s="3">
        <f>M90*(Rewards!F$37+$U90*Rewards!F$38)</f>
        <v>16.830000000000002</v>
      </c>
      <c r="AG90" s="3">
        <f t="shared" si="34"/>
        <v>43.36867442858524</v>
      </c>
      <c r="AH90" s="3"/>
      <c r="AI90" s="6">
        <f t="shared" si="35"/>
        <v>1.1220613305597615</v>
      </c>
      <c r="AJ90" s="3">
        <f t="shared" si="36"/>
        <v>89.31653544163402</v>
      </c>
      <c r="AL90" s="3">
        <f>J90*(Rewards!C$25+$U90*Rewards!C$26)</f>
        <v>-12.544162683107292</v>
      </c>
      <c r="AM90" s="3">
        <f>K90*(Rewards!D$25+$U90*Rewards!D$26)</f>
        <v>0</v>
      </c>
      <c r="AN90" s="3">
        <f>L90*(Rewards!E$25+$U90*Rewards!E$26)</f>
        <v>0</v>
      </c>
      <c r="AO90" s="3">
        <f>M90*(Rewards!F$25+$U90*Rewards!F$26)</f>
        <v>0</v>
      </c>
      <c r="AP90" s="3">
        <f t="shared" si="37"/>
        <v>-12.544162683107292</v>
      </c>
      <c r="AR90" s="3">
        <f>J90*(Rewards!C$41+$U90*Rewards!C$42)</f>
        <v>27.94892387221249</v>
      </c>
      <c r="AS90" s="3">
        <f>K90*(Rewards!D$41+$U90*Rewards!D$42)</f>
        <v>64.45107612778753</v>
      </c>
      <c r="AT90" s="3">
        <f>L90*(Rewards!E$41+$U90*Rewards!E$42)</f>
        <v>1.0306981247412983</v>
      </c>
      <c r="AU90" s="3">
        <f>M90*(Rewards!F$41+$U90*Rewards!F$42)</f>
        <v>16.830000000000002</v>
      </c>
      <c r="AV90" s="3">
        <f t="shared" si="38"/>
        <v>110.26069812474131</v>
      </c>
      <c r="AX90" s="6">
        <f t="shared" si="39"/>
        <v>1.1220613305597615</v>
      </c>
      <c r="AY90" s="3">
        <f t="shared" si="40"/>
        <v>-12.544162683107292</v>
      </c>
      <c r="AZ90" s="3">
        <f t="shared" si="41"/>
        <v>43.36867442858524</v>
      </c>
      <c r="BA90" s="3">
        <f t="shared" si="42"/>
        <v>30.824511745477945</v>
      </c>
      <c r="BC90" s="6">
        <f t="shared" si="43"/>
        <v>1.1220613305597615</v>
      </c>
      <c r="BD90" s="3">
        <f t="shared" si="44"/>
        <v>58.49202369615607</v>
      </c>
      <c r="BE90" s="3">
        <f t="shared" si="45"/>
        <v>0</v>
      </c>
      <c r="BF90" s="3">
        <f t="shared" si="46"/>
        <v>58.49202369615607</v>
      </c>
    </row>
    <row r="91" spans="1:58" ht="12">
      <c r="A91">
        <f t="shared" si="47"/>
        <v>85</v>
      </c>
      <c r="B91" s="7">
        <v>1</v>
      </c>
      <c r="C91" s="11">
        <f t="shared" si="24"/>
        <v>0.7079457843841379</v>
      </c>
      <c r="D91" s="2">
        <f t="shared" si="25"/>
        <v>0.2920542156158621</v>
      </c>
      <c r="E91">
        <f t="shared" si="27"/>
        <v>0.7079457843841379</v>
      </c>
      <c r="F91">
        <f t="shared" si="28"/>
        <v>0.2920542156158621</v>
      </c>
      <c r="H91">
        <f t="shared" si="29"/>
        <v>84</v>
      </c>
      <c r="I91">
        <f t="shared" si="30"/>
        <v>85</v>
      </c>
      <c r="J91" s="12">
        <f>SUM(E$6:E90)</f>
        <v>26.099943582021197</v>
      </c>
      <c r="K91" s="12">
        <f>SUM(F$6:F90)</f>
        <v>58.90005641797881</v>
      </c>
      <c r="L91" s="12">
        <f>SUM($B91:$B$106)*C$109</f>
        <v>1.6</v>
      </c>
      <c r="M91" s="12">
        <f>SUM($B91:$B$106)*D$109</f>
        <v>14.4</v>
      </c>
      <c r="N91" s="2">
        <f t="shared" si="31"/>
        <v>0.9422381495015575</v>
      </c>
      <c r="O91" s="2">
        <f t="shared" si="2"/>
        <v>0.05776185049844251</v>
      </c>
      <c r="Q91" s="3">
        <f>C91*Rewards!$C$21+D91*Rewards!$D$21</f>
        <v>1</v>
      </c>
      <c r="R91" s="3">
        <f>C91*Rewards!$C$22+D91*Rewards!$D$22</f>
        <v>-0.934488435387062</v>
      </c>
      <c r="S91" s="3">
        <f>C$109*Rewards!$E$21+D$109*Rewards!$F$21</f>
        <v>0</v>
      </c>
      <c r="T91" s="3">
        <f>C$109*Rewards!$E$22+D$109*Rewards!$F$22</f>
        <v>-0.022000000000000006</v>
      </c>
      <c r="U91" s="6">
        <f t="shared" si="32"/>
        <v>1.095904299955119</v>
      </c>
      <c r="W91" s="3">
        <f>J91*(Rewards!C$21+$U91*Rewards!C$22)</f>
        <v>-11.656069746141219</v>
      </c>
      <c r="X91" s="3">
        <f>K91*(Rewards!D$21+$U91*Rewards!D$22)</f>
        <v>58.90005641797881</v>
      </c>
      <c r="Y91" s="3">
        <f>L91*(Rewards!E$21+$U91*Rewards!E$22)</f>
        <v>-0.385758313584202</v>
      </c>
      <c r="Z91" s="3">
        <f>M91*(Rewards!F$21+$U91*Rewards!F$22)</f>
        <v>0</v>
      </c>
      <c r="AA91" s="3">
        <f t="shared" si="33"/>
        <v>46.858228358253385</v>
      </c>
      <c r="AC91" s="3">
        <f>J91*(Rewards!C$37+$U91*Rewards!C$38)</f>
        <v>25.17067555210828</v>
      </c>
      <c r="AD91" s="3">
        <f>K91*(Rewards!D$37+$U91*Rewards!D$38)</f>
        <v>0</v>
      </c>
      <c r="AE91" s="3">
        <f>L91*(Rewards!E$37+$U91*Rewards!E$38)</f>
        <v>1.3742416864157985</v>
      </c>
      <c r="AF91" s="3">
        <f>M91*(Rewards!F$37+$U91*Rewards!F$38)</f>
        <v>15.840000000000002</v>
      </c>
      <c r="AG91" s="3">
        <f t="shared" si="34"/>
        <v>42.38491723852408</v>
      </c>
      <c r="AH91" s="3"/>
      <c r="AI91" s="6">
        <f t="shared" si="35"/>
        <v>1.095904299955119</v>
      </c>
      <c r="AJ91" s="3">
        <f t="shared" si="36"/>
        <v>89.24314559677747</v>
      </c>
      <c r="AL91" s="3">
        <f>J91*(Rewards!C$25+$U91*Rewards!C$26)</f>
        <v>-12.58533777605414</v>
      </c>
      <c r="AM91" s="3">
        <f>K91*(Rewards!D$25+$U91*Rewards!D$26)</f>
        <v>0</v>
      </c>
      <c r="AN91" s="3">
        <f>L91*(Rewards!E$25+$U91*Rewards!E$26)</f>
        <v>0</v>
      </c>
      <c r="AO91" s="3">
        <f>M91*(Rewards!F$25+$U91*Rewards!F$26)</f>
        <v>0</v>
      </c>
      <c r="AP91" s="3">
        <f t="shared" si="37"/>
        <v>-12.58533777605414</v>
      </c>
      <c r="AR91" s="3">
        <f>J91*(Rewards!C$41+$U91*Rewards!C$42)</f>
        <v>28.70993794022332</v>
      </c>
      <c r="AS91" s="3">
        <f>K91*(Rewards!D$41+$U91*Rewards!D$42)</f>
        <v>64.7900620597767</v>
      </c>
      <c r="AT91" s="3">
        <f>L91*(Rewards!E$41+$U91*Rewards!E$42)</f>
        <v>0.9884833728315963</v>
      </c>
      <c r="AU91" s="3">
        <f>M91*(Rewards!F$41+$U91*Rewards!F$42)</f>
        <v>15.840000000000002</v>
      </c>
      <c r="AV91" s="3">
        <f t="shared" si="38"/>
        <v>110.32848337283163</v>
      </c>
      <c r="AX91" s="6">
        <f t="shared" si="39"/>
        <v>1.095904299955119</v>
      </c>
      <c r="AY91" s="3">
        <f t="shared" si="40"/>
        <v>-12.58533777605414</v>
      </c>
      <c r="AZ91" s="3">
        <f t="shared" si="41"/>
        <v>42.38491723852408</v>
      </c>
      <c r="BA91" s="3">
        <f t="shared" si="42"/>
        <v>29.799579462469943</v>
      </c>
      <c r="BC91" s="6">
        <f t="shared" si="43"/>
        <v>1.095904299955119</v>
      </c>
      <c r="BD91" s="3">
        <f t="shared" si="44"/>
        <v>59.443566134307524</v>
      </c>
      <c r="BE91" s="3">
        <f t="shared" si="45"/>
        <v>0</v>
      </c>
      <c r="BF91" s="3">
        <f t="shared" si="46"/>
        <v>59.443566134307524</v>
      </c>
    </row>
    <row r="92" spans="1:58" ht="12">
      <c r="A92">
        <f t="shared" si="47"/>
        <v>86</v>
      </c>
      <c r="B92" s="7">
        <v>1</v>
      </c>
      <c r="C92" s="11">
        <f t="shared" si="24"/>
        <v>0.7244359600749901</v>
      </c>
      <c r="D92" s="2">
        <f t="shared" si="25"/>
        <v>0.2755640399250099</v>
      </c>
      <c r="E92">
        <f t="shared" si="27"/>
        <v>0.7244359600749901</v>
      </c>
      <c r="F92">
        <f t="shared" si="28"/>
        <v>0.2755640399250099</v>
      </c>
      <c r="H92">
        <f t="shared" si="29"/>
        <v>85</v>
      </c>
      <c r="I92">
        <f t="shared" si="30"/>
        <v>86</v>
      </c>
      <c r="J92" s="12">
        <f>SUM(E$6:E91)</f>
        <v>26.807889366405334</v>
      </c>
      <c r="K92" s="12">
        <f>SUM(F$6:F91)</f>
        <v>59.19211063359467</v>
      </c>
      <c r="L92" s="12">
        <f>SUM($B92:$B$106)*C$109</f>
        <v>1.5</v>
      </c>
      <c r="M92" s="12">
        <f>SUM($B92:$B$106)*D$109</f>
        <v>13.5</v>
      </c>
      <c r="N92" s="2">
        <f t="shared" si="31"/>
        <v>0.9470112384365844</v>
      </c>
      <c r="O92" s="2">
        <f t="shared" si="2"/>
        <v>0.05298876156341559</v>
      </c>
      <c r="Q92" s="3">
        <f>C92*Rewards!$C$21+D92*Rewards!$D$21</f>
        <v>1</v>
      </c>
      <c r="R92" s="3">
        <f>C92*Rewards!$C$22+D92*Rewards!$D$22</f>
        <v>-0.956255467298987</v>
      </c>
      <c r="S92" s="3">
        <f>C$109*Rewards!$E$21+D$109*Rewards!$F$21</f>
        <v>0</v>
      </c>
      <c r="T92" s="3">
        <f>C$109*Rewards!$E$22+D$109*Rewards!$F$22</f>
        <v>-0.022000000000000006</v>
      </c>
      <c r="U92" s="6">
        <f t="shared" si="32"/>
        <v>1.0703710441118275</v>
      </c>
      <c r="W92" s="3">
        <f>J92*(Rewards!C$21+$U92*Rewards!C$22)</f>
        <v>-11.068703495245467</v>
      </c>
      <c r="X92" s="3">
        <f>K92*(Rewards!D$21+$U92*Rewards!D$22)</f>
        <v>59.19211063359467</v>
      </c>
      <c r="Y92" s="3">
        <f>L92*(Rewards!E$21+$U92*Rewards!E$22)</f>
        <v>-0.3532224445569031</v>
      </c>
      <c r="Z92" s="3">
        <f>M92*(Rewards!F$21+$U92*Rewards!F$22)</f>
        <v>0</v>
      </c>
      <c r="AA92" s="3">
        <f t="shared" si="33"/>
        <v>47.7701846937923</v>
      </c>
      <c r="AC92" s="3">
        <f>J92*(Rewards!C$37+$U92*Rewards!C$38)</f>
        <v>25.251061907767202</v>
      </c>
      <c r="AD92" s="3">
        <f>K92*(Rewards!D$37+$U92*Rewards!D$38)</f>
        <v>0</v>
      </c>
      <c r="AE92" s="3">
        <f>L92*(Rewards!E$37+$U92*Rewards!E$38)</f>
        <v>1.296777555443097</v>
      </c>
      <c r="AF92" s="3">
        <f>M92*(Rewards!F$37+$U92*Rewards!F$38)</f>
        <v>14.850000000000001</v>
      </c>
      <c r="AG92" s="3">
        <f t="shared" si="34"/>
        <v>41.3978394632103</v>
      </c>
      <c r="AH92" s="3"/>
      <c r="AI92" s="6">
        <f t="shared" si="35"/>
        <v>1.0703710441118275</v>
      </c>
      <c r="AJ92" s="3">
        <f t="shared" si="36"/>
        <v>89.1680241570026</v>
      </c>
      <c r="AL92" s="3">
        <f>J92*(Rewards!C$25+$U92*Rewards!C$26)</f>
        <v>-12.625530953883601</v>
      </c>
      <c r="AM92" s="3">
        <f>K92*(Rewards!D$25+$U92*Rewards!D$26)</f>
        <v>0</v>
      </c>
      <c r="AN92" s="3">
        <f>L92*(Rewards!E$25+$U92*Rewards!E$26)</f>
        <v>0</v>
      </c>
      <c r="AO92" s="3">
        <f>M92*(Rewards!F$25+$U92*Rewards!F$26)</f>
        <v>0</v>
      </c>
      <c r="AP92" s="3">
        <f t="shared" si="37"/>
        <v>-12.625530953883601</v>
      </c>
      <c r="AR92" s="3">
        <f>J92*(Rewards!C$41+$U92*Rewards!C$42)</f>
        <v>29.48867830304587</v>
      </c>
      <c r="AS92" s="3">
        <f>K92*(Rewards!D$41+$U92*Rewards!D$42)</f>
        <v>65.11132169695415</v>
      </c>
      <c r="AT92" s="3">
        <f>L92*(Rewards!E$41+$U92*Rewards!E$42)</f>
        <v>0.9435551108861939</v>
      </c>
      <c r="AU92" s="3">
        <f>M92*(Rewards!F$41+$U92*Rewards!F$42)</f>
        <v>14.850000000000001</v>
      </c>
      <c r="AV92" s="3">
        <f t="shared" si="38"/>
        <v>110.39355511088621</v>
      </c>
      <c r="AX92" s="6">
        <f t="shared" si="39"/>
        <v>1.0703710441118275</v>
      </c>
      <c r="AY92" s="3">
        <f t="shared" si="40"/>
        <v>-12.625530953883601</v>
      </c>
      <c r="AZ92" s="3">
        <f t="shared" si="41"/>
        <v>41.3978394632103</v>
      </c>
      <c r="BA92" s="3">
        <f t="shared" si="42"/>
        <v>28.772308509326702</v>
      </c>
      <c r="BC92" s="6">
        <f t="shared" si="43"/>
        <v>1.0703710441118275</v>
      </c>
      <c r="BD92" s="3">
        <f t="shared" si="44"/>
        <v>60.3957156476759</v>
      </c>
      <c r="BE92" s="3">
        <f t="shared" si="45"/>
        <v>0</v>
      </c>
      <c r="BF92" s="3">
        <f t="shared" si="46"/>
        <v>60.3957156476759</v>
      </c>
    </row>
    <row r="93" spans="1:58" ht="12">
      <c r="A93">
        <f t="shared" si="47"/>
        <v>87</v>
      </c>
      <c r="B93" s="7">
        <v>1</v>
      </c>
      <c r="C93" s="11">
        <f t="shared" si="24"/>
        <v>0.7413102413009175</v>
      </c>
      <c r="D93" s="2">
        <f t="shared" si="25"/>
        <v>0.2586897586990825</v>
      </c>
      <c r="E93">
        <f t="shared" si="27"/>
        <v>0.7413102413009175</v>
      </c>
      <c r="F93">
        <f t="shared" si="28"/>
        <v>0.2586897586990825</v>
      </c>
      <c r="H93">
        <f t="shared" si="29"/>
        <v>86</v>
      </c>
      <c r="I93">
        <f t="shared" si="30"/>
        <v>87</v>
      </c>
      <c r="J93" s="12">
        <f>SUM(E$6:E92)</f>
        <v>27.532325326480326</v>
      </c>
      <c r="K93" s="12">
        <f>SUM(F$6:F92)</f>
        <v>59.46767467351968</v>
      </c>
      <c r="L93" s="12">
        <f>SUM($B93:$B$106)*C$109</f>
        <v>1.4000000000000001</v>
      </c>
      <c r="M93" s="12">
        <f>SUM($B93:$B$106)*D$109</f>
        <v>12.6</v>
      </c>
      <c r="N93" s="2">
        <f t="shared" si="31"/>
        <v>0.9516112174115972</v>
      </c>
      <c r="O93" s="2">
        <f t="shared" si="2"/>
        <v>0.048388782588402846</v>
      </c>
      <c r="Q93" s="3">
        <f>C93*Rewards!$C$21+D93*Rewards!$D$21</f>
        <v>1</v>
      </c>
      <c r="R93" s="3">
        <f>C93*Rewards!$C$22+D93*Rewards!$D$22</f>
        <v>-0.9785295185172111</v>
      </c>
      <c r="S93" s="3">
        <f>C$109*Rewards!$E$21+D$109*Rewards!$F$21</f>
        <v>0</v>
      </c>
      <c r="T93" s="3">
        <f>C$109*Rewards!$E$22+D$109*Rewards!$F$22</f>
        <v>-0.022000000000000006</v>
      </c>
      <c r="U93" s="6">
        <f t="shared" si="32"/>
        <v>1.045446042846828</v>
      </c>
      <c r="W93" s="3">
        <f>J93*(Rewards!C$21+$U93*Rewards!C$22)</f>
        <v>-10.461974616600946</v>
      </c>
      <c r="X93" s="3">
        <f>K93*(Rewards!D$21+$U93*Rewards!D$22)</f>
        <v>59.46767467351968</v>
      </c>
      <c r="Y93" s="3">
        <f>L93*(Rewards!E$21+$U93*Rewards!E$22)</f>
        <v>-0.3219973811968231</v>
      </c>
      <c r="Z93" s="3">
        <f>M93*(Rewards!F$21+$U93*Rewards!F$22)</f>
        <v>0</v>
      </c>
      <c r="AA93" s="3">
        <f t="shared" si="33"/>
        <v>48.68370267572191</v>
      </c>
      <c r="AC93" s="3">
        <f>J93*(Rewards!C$37+$U93*Rewards!C$38)</f>
        <v>25.329533295387517</v>
      </c>
      <c r="AD93" s="3">
        <f>K93*(Rewards!D$37+$U93*Rewards!D$38)</f>
        <v>0</v>
      </c>
      <c r="AE93" s="3">
        <f>L93*(Rewards!E$37+$U93*Rewards!E$38)</f>
        <v>1.2180026188031772</v>
      </c>
      <c r="AF93" s="3">
        <f>M93*(Rewards!F$37+$U93*Rewards!F$38)</f>
        <v>13.860000000000001</v>
      </c>
      <c r="AG93" s="3">
        <f t="shared" si="34"/>
        <v>40.407535914190696</v>
      </c>
      <c r="AH93" s="3"/>
      <c r="AI93" s="6">
        <f t="shared" si="35"/>
        <v>1.045446042846828</v>
      </c>
      <c r="AJ93" s="3">
        <f t="shared" si="36"/>
        <v>89.0912385899126</v>
      </c>
      <c r="AL93" s="3">
        <f>J93*(Rewards!C$25+$U93*Rewards!C$26)</f>
        <v>-12.664766647693758</v>
      </c>
      <c r="AM93" s="3">
        <f>K93*(Rewards!D$25+$U93*Rewards!D$26)</f>
        <v>0</v>
      </c>
      <c r="AN93" s="3">
        <f>L93*(Rewards!E$25+$U93*Rewards!E$26)</f>
        <v>0</v>
      </c>
      <c r="AO93" s="3">
        <f>M93*(Rewards!F$25+$U93*Rewards!F$26)</f>
        <v>0</v>
      </c>
      <c r="AP93" s="3">
        <f t="shared" si="37"/>
        <v>-12.664766647693758</v>
      </c>
      <c r="AR93" s="3">
        <f>J93*(Rewards!C$41+$U93*Rewards!C$42)</f>
        <v>30.28555785912836</v>
      </c>
      <c r="AS93" s="3">
        <f>K93*(Rewards!D$41+$U93*Rewards!D$42)</f>
        <v>65.41444214087166</v>
      </c>
      <c r="AT93" s="3">
        <f>L93*(Rewards!E$41+$U93*Rewards!E$42)</f>
        <v>0.8960052376063542</v>
      </c>
      <c r="AU93" s="3">
        <f>M93*(Rewards!F$41+$U93*Rewards!F$42)</f>
        <v>13.860000000000001</v>
      </c>
      <c r="AV93" s="3">
        <f t="shared" si="38"/>
        <v>110.45600523760638</v>
      </c>
      <c r="AX93" s="6">
        <f t="shared" si="39"/>
        <v>1.045446042846828</v>
      </c>
      <c r="AY93" s="3">
        <f t="shared" si="40"/>
        <v>-12.664766647693758</v>
      </c>
      <c r="AZ93" s="3">
        <f t="shared" si="41"/>
        <v>40.407535914190696</v>
      </c>
      <c r="BA93" s="3">
        <f t="shared" si="42"/>
        <v>27.742769266496936</v>
      </c>
      <c r="BC93" s="6">
        <f t="shared" si="43"/>
        <v>1.045446042846828</v>
      </c>
      <c r="BD93" s="3">
        <f t="shared" si="44"/>
        <v>61.34846932341567</v>
      </c>
      <c r="BE93" s="3">
        <f t="shared" si="45"/>
        <v>0</v>
      </c>
      <c r="BF93" s="3">
        <f t="shared" si="46"/>
        <v>61.34846932341567</v>
      </c>
    </row>
    <row r="94" spans="1:58" ht="12">
      <c r="A94">
        <f t="shared" si="47"/>
        <v>88</v>
      </c>
      <c r="B94" s="7">
        <v>1</v>
      </c>
      <c r="C94" s="11">
        <f t="shared" si="24"/>
        <v>0.7585775750291838</v>
      </c>
      <c r="D94" s="2">
        <f t="shared" si="25"/>
        <v>0.24142242497081623</v>
      </c>
      <c r="E94">
        <f t="shared" si="27"/>
        <v>0.7585775750291838</v>
      </c>
      <c r="F94">
        <f t="shared" si="28"/>
        <v>0.24142242497081623</v>
      </c>
      <c r="H94">
        <f t="shared" si="29"/>
        <v>87</v>
      </c>
      <c r="I94">
        <f t="shared" si="30"/>
        <v>88</v>
      </c>
      <c r="J94" s="12">
        <f>SUM(E$6:E93)</f>
        <v>28.273635567781245</v>
      </c>
      <c r="K94" s="12">
        <f>SUM(F$6:F93)</f>
        <v>59.726364432218766</v>
      </c>
      <c r="L94" s="12">
        <f>SUM($B94:$B$106)*C$109</f>
        <v>1.3</v>
      </c>
      <c r="M94" s="12">
        <f>SUM($B94:$B$106)*D$109</f>
        <v>11.700000000000001</v>
      </c>
      <c r="N94" s="2">
        <f t="shared" si="31"/>
        <v>0.9560419280537739</v>
      </c>
      <c r="O94" s="2">
        <f t="shared" si="2"/>
        <v>0.04395807194622614</v>
      </c>
      <c r="Q94" s="3">
        <f>C94*Rewards!$C$21+D94*Rewards!$D$21</f>
        <v>1</v>
      </c>
      <c r="R94" s="3">
        <f>C94*Rewards!$C$22+D94*Rewards!$D$22</f>
        <v>-1.0013223990385227</v>
      </c>
      <c r="S94" s="3">
        <f>C$109*Rewards!$E$21+D$109*Rewards!$F$21</f>
        <v>0</v>
      </c>
      <c r="T94" s="3">
        <f>C$109*Rewards!$E$22+D$109*Rewards!$F$22</f>
        <v>-0.022000000000000006</v>
      </c>
      <c r="U94" s="6">
        <f t="shared" si="32"/>
        <v>1.021114191794018</v>
      </c>
      <c r="W94" s="3">
        <f>J94*(Rewards!C$21+$U94*Rewards!C$22)</f>
        <v>-9.835570334291841</v>
      </c>
      <c r="X94" s="3">
        <f>K94*(Rewards!D$21+$U94*Rewards!D$22)</f>
        <v>59.726364432218766</v>
      </c>
      <c r="Y94" s="3">
        <f>L94*(Rewards!E$21+$U94*Rewards!E$22)</f>
        <v>-0.2920386588530892</v>
      </c>
      <c r="Z94" s="3">
        <f>M94*(Rewards!F$21+$U94*Rewards!F$22)</f>
        <v>0</v>
      </c>
      <c r="AA94" s="3">
        <f t="shared" si="33"/>
        <v>49.59875543907384</v>
      </c>
      <c r="AC94" s="3">
        <f>J94*(Rewards!C$37+$U94*Rewards!C$38)</f>
        <v>25.406137268048724</v>
      </c>
      <c r="AD94" s="3">
        <f>K94*(Rewards!D$37+$U94*Rewards!D$38)</f>
        <v>0</v>
      </c>
      <c r="AE94" s="3">
        <f>L94*(Rewards!E$37+$U94*Rewards!E$38)</f>
        <v>1.1379613411469112</v>
      </c>
      <c r="AF94" s="3">
        <f>M94*(Rewards!F$37+$U94*Rewards!F$38)</f>
        <v>12.870000000000003</v>
      </c>
      <c r="AG94" s="3">
        <f t="shared" si="34"/>
        <v>39.41409860919564</v>
      </c>
      <c r="AH94" s="3"/>
      <c r="AI94" s="6">
        <f t="shared" si="35"/>
        <v>1.021114191794018</v>
      </c>
      <c r="AJ94" s="3">
        <f t="shared" si="36"/>
        <v>89.01285404826947</v>
      </c>
      <c r="AL94" s="3">
        <f>J94*(Rewards!C$25+$U94*Rewards!C$26)</f>
        <v>-12.703068634024362</v>
      </c>
      <c r="AM94" s="3">
        <f>K94*(Rewards!D$25+$U94*Rewards!D$26)</f>
        <v>0</v>
      </c>
      <c r="AN94" s="3">
        <f>L94*(Rewards!E$25+$U94*Rewards!E$26)</f>
        <v>0</v>
      </c>
      <c r="AO94" s="3">
        <f>M94*(Rewards!F$25+$U94*Rewards!F$26)</f>
        <v>0</v>
      </c>
      <c r="AP94" s="3">
        <f t="shared" si="37"/>
        <v>-12.703068634024362</v>
      </c>
      <c r="AR94" s="3">
        <f>J94*(Rewards!C$41+$U94*Rewards!C$42)</f>
        <v>31.100999124559372</v>
      </c>
      <c r="AS94" s="3">
        <f>K94*(Rewards!D$41+$U94*Rewards!D$42)</f>
        <v>65.69900087544065</v>
      </c>
      <c r="AT94" s="3">
        <f>L94*(Rewards!E$41+$U94*Rewards!E$42)</f>
        <v>0.8459226822938217</v>
      </c>
      <c r="AU94" s="3">
        <f>M94*(Rewards!F$41+$U94*Rewards!F$42)</f>
        <v>12.870000000000003</v>
      </c>
      <c r="AV94" s="3">
        <f t="shared" si="38"/>
        <v>110.51592268229383</v>
      </c>
      <c r="AX94" s="6">
        <f t="shared" si="39"/>
        <v>1.021114191794018</v>
      </c>
      <c r="AY94" s="3">
        <f t="shared" si="40"/>
        <v>-12.703068634024362</v>
      </c>
      <c r="AZ94" s="3">
        <f t="shared" si="41"/>
        <v>39.41409860919564</v>
      </c>
      <c r="BA94" s="3">
        <f t="shared" si="42"/>
        <v>26.71102997517128</v>
      </c>
      <c r="BC94" s="6">
        <f t="shared" si="43"/>
        <v>1.021114191794018</v>
      </c>
      <c r="BD94" s="3">
        <f t="shared" si="44"/>
        <v>62.3018240730982</v>
      </c>
      <c r="BE94" s="3">
        <f t="shared" si="45"/>
        <v>0</v>
      </c>
      <c r="BF94" s="3">
        <f t="shared" si="46"/>
        <v>62.301824073098196</v>
      </c>
    </row>
    <row r="95" spans="1:58" ht="12">
      <c r="A95">
        <f t="shared" si="47"/>
        <v>89</v>
      </c>
      <c r="B95" s="7">
        <v>1</v>
      </c>
      <c r="C95" s="11">
        <f t="shared" si="24"/>
        <v>0.7762471166286917</v>
      </c>
      <c r="D95" s="2">
        <f t="shared" si="25"/>
        <v>0.22375288337130828</v>
      </c>
      <c r="E95">
        <f t="shared" si="27"/>
        <v>0.7762471166286917</v>
      </c>
      <c r="F95">
        <f t="shared" si="28"/>
        <v>0.22375288337130828</v>
      </c>
      <c r="H95">
        <f t="shared" si="29"/>
        <v>88</v>
      </c>
      <c r="I95">
        <f t="shared" si="30"/>
        <v>89</v>
      </c>
      <c r="J95" s="12">
        <f>SUM(E$6:E94)</f>
        <v>29.032213142810427</v>
      </c>
      <c r="K95" s="12">
        <f>SUM(F$6:F94)</f>
        <v>59.96778685718958</v>
      </c>
      <c r="L95" s="12">
        <f>SUM($B95:$B$106)*C$109</f>
        <v>1.2000000000000002</v>
      </c>
      <c r="M95" s="12">
        <f>SUM($B95:$B$106)*D$109</f>
        <v>10.8</v>
      </c>
      <c r="N95" s="2">
        <f t="shared" si="31"/>
        <v>0.9603072393565281</v>
      </c>
      <c r="O95" s="2">
        <f t="shared" si="2"/>
        <v>0.039692760643471936</v>
      </c>
      <c r="Q95" s="3">
        <f>C95*Rewards!$C$21+D95*Rewards!$D$21</f>
        <v>1</v>
      </c>
      <c r="R95" s="3">
        <f>C95*Rewards!$C$22+D95*Rewards!$D$22</f>
        <v>-1.0246461939498732</v>
      </c>
      <c r="S95" s="3">
        <f>C$109*Rewards!$E$21+D$109*Rewards!$F$21</f>
        <v>0</v>
      </c>
      <c r="T95" s="3">
        <f>C$109*Rewards!$E$22+D$109*Rewards!$F$22</f>
        <v>-0.022000000000000006</v>
      </c>
      <c r="U95" s="6">
        <f t="shared" si="32"/>
        <v>0.9973607899118944</v>
      </c>
      <c r="W95" s="3">
        <f>J95*(Rewards!C$21+$U95*Rewards!C$22)</f>
        <v>-9.189167020754711</v>
      </c>
      <c r="X95" s="3">
        <f>K95*(Rewards!D$21+$U95*Rewards!D$22)</f>
        <v>59.96778685718958</v>
      </c>
      <c r="Y95" s="3">
        <f>L95*(Rewards!E$21+$U95*Rewards!E$22)</f>
        <v>-0.2633032485367402</v>
      </c>
      <c r="Z95" s="3">
        <f>M95*(Rewards!F$21+$U95*Rewards!F$22)</f>
        <v>0</v>
      </c>
      <c r="AA95" s="3">
        <f t="shared" si="33"/>
        <v>50.51531658789813</v>
      </c>
      <c r="AC95" s="3">
        <f>J95*(Rewards!C$37+$U95*Rewards!C$38)</f>
        <v>25.480920109043428</v>
      </c>
      <c r="AD95" s="3">
        <f>K95*(Rewards!D$37+$U95*Rewards!D$38)</f>
        <v>0</v>
      </c>
      <c r="AE95" s="3">
        <f>L95*(Rewards!E$37+$U95*Rewards!E$38)</f>
        <v>1.0566967514632601</v>
      </c>
      <c r="AF95" s="3">
        <f>M95*(Rewards!F$37+$U95*Rewards!F$38)</f>
        <v>11.880000000000003</v>
      </c>
      <c r="AG95" s="3">
        <f t="shared" si="34"/>
        <v>38.41761686050669</v>
      </c>
      <c r="AH95" s="3"/>
      <c r="AI95" s="6">
        <f t="shared" si="35"/>
        <v>0.9973607899118944</v>
      </c>
      <c r="AJ95" s="3">
        <f t="shared" si="36"/>
        <v>88.93293344840481</v>
      </c>
      <c r="AL95" s="3">
        <f>J95*(Rewards!C$25+$U95*Rewards!C$26)</f>
        <v>-12.740460054521714</v>
      </c>
      <c r="AM95" s="3">
        <f>K95*(Rewards!D$25+$U95*Rewards!D$26)</f>
        <v>0</v>
      </c>
      <c r="AN95" s="3">
        <f>L95*(Rewards!E$25+$U95*Rewards!E$26)</f>
        <v>0</v>
      </c>
      <c r="AO95" s="3">
        <f>M95*(Rewards!F$25+$U95*Rewards!F$26)</f>
        <v>0</v>
      </c>
      <c r="AP95" s="3">
        <f t="shared" si="37"/>
        <v>-12.740460054521714</v>
      </c>
      <c r="AR95" s="3">
        <f>J95*(Rewards!C$41+$U95*Rewards!C$42)</f>
        <v>31.93543445709147</v>
      </c>
      <c r="AS95" s="3">
        <f>K95*(Rewards!D$41+$U95*Rewards!D$42)</f>
        <v>65.96456554290855</v>
      </c>
      <c r="AT95" s="3">
        <f>L95*(Rewards!E$41+$U95*Rewards!E$42)</f>
        <v>0.7933935029265199</v>
      </c>
      <c r="AU95" s="3">
        <f>M95*(Rewards!F$41+$U95*Rewards!F$42)</f>
        <v>11.880000000000003</v>
      </c>
      <c r="AV95" s="3">
        <f t="shared" si="38"/>
        <v>110.57339350292654</v>
      </c>
      <c r="AX95" s="6">
        <f t="shared" si="39"/>
        <v>0.9973607899118944</v>
      </c>
      <c r="AY95" s="3">
        <f t="shared" si="40"/>
        <v>-12.740460054521714</v>
      </c>
      <c r="AZ95" s="3">
        <f t="shared" si="41"/>
        <v>38.41761686050669</v>
      </c>
      <c r="BA95" s="3">
        <f t="shared" si="42"/>
        <v>25.67715680598498</v>
      </c>
      <c r="BC95" s="6">
        <f t="shared" si="43"/>
        <v>0.9973607899118944</v>
      </c>
      <c r="BD95" s="3">
        <f t="shared" si="44"/>
        <v>63.25577664241984</v>
      </c>
      <c r="BE95" s="3">
        <f t="shared" si="45"/>
        <v>0</v>
      </c>
      <c r="BF95" s="3">
        <f t="shared" si="46"/>
        <v>63.25577664241983</v>
      </c>
    </row>
    <row r="96" spans="1:58" ht="12">
      <c r="A96">
        <f>A95+1</f>
        <v>90</v>
      </c>
      <c r="B96" s="7">
        <v>1</v>
      </c>
      <c r="C96" s="11">
        <f t="shared" si="24"/>
        <v>0.7943282347242815</v>
      </c>
      <c r="D96" s="2">
        <f t="shared" si="25"/>
        <v>0.2056717652757185</v>
      </c>
      <c r="E96">
        <f t="shared" si="27"/>
        <v>0.7943282347242815</v>
      </c>
      <c r="F96">
        <f t="shared" si="28"/>
        <v>0.2056717652757185</v>
      </c>
      <c r="H96">
        <f t="shared" si="29"/>
        <v>89</v>
      </c>
      <c r="I96">
        <f t="shared" si="30"/>
        <v>90</v>
      </c>
      <c r="J96" s="12">
        <f>SUM(E$6:E95)</f>
        <v>29.80846025943912</v>
      </c>
      <c r="K96" s="12">
        <f>SUM(F$6:F95)</f>
        <v>60.19153974056089</v>
      </c>
      <c r="L96" s="12">
        <f>SUM($B96:$B$106)*C$109</f>
        <v>1.1</v>
      </c>
      <c r="M96" s="12">
        <f>SUM($B96:$B$106)*D$109</f>
        <v>9.9</v>
      </c>
      <c r="N96" s="2">
        <f t="shared" si="31"/>
        <v>0.9644110385710957</v>
      </c>
      <c r="O96" s="2">
        <f t="shared" si="2"/>
        <v>0.03558896142890433</v>
      </c>
      <c r="Q96" s="3">
        <f>C96*Rewards!$C$21+D96*Rewards!$D$21</f>
        <v>1</v>
      </c>
      <c r="R96" s="3">
        <f>C96*Rewards!$C$22+D96*Rewards!$D$22</f>
        <v>-1.0485132698360515</v>
      </c>
      <c r="S96" s="3">
        <f>C$109*Rewards!$E$21+D$109*Rewards!$F$21</f>
        <v>0</v>
      </c>
      <c r="T96" s="3">
        <f>C$109*Rewards!$E$22+D$109*Rewards!$F$22</f>
        <v>-0.022000000000000006</v>
      </c>
      <c r="U96" s="6">
        <f t="shared" si="32"/>
        <v>0.9741715274267365</v>
      </c>
      <c r="W96" s="3">
        <f>J96*(Rewards!C$21+$U96*Rewards!C$22)</f>
        <v>-8.522430045314499</v>
      </c>
      <c r="X96" s="3">
        <f>K96*(Rewards!D$21+$U96*Rewards!D$22)</f>
        <v>60.19153974056089</v>
      </c>
      <c r="Y96" s="3">
        <f>L96*(Rewards!E$21+$U96*Rewards!E$22)</f>
        <v>-0.2357495096372703</v>
      </c>
      <c r="Z96" s="3">
        <f>M96*(Rewards!F$21+$U96*Rewards!F$22)</f>
        <v>0</v>
      </c>
      <c r="AA96" s="3">
        <f t="shared" si="33"/>
        <v>51.43336018560912</v>
      </c>
      <c r="AC96" s="3">
        <f>J96*(Rewards!C$37+$U96*Rewards!C$38)</f>
        <v>25.55392686983575</v>
      </c>
      <c r="AD96" s="3">
        <f>K96*(Rewards!D$37+$U96*Rewards!D$38)</f>
        <v>0</v>
      </c>
      <c r="AE96" s="3">
        <f>L96*(Rewards!E$37+$U96*Rewards!E$38)</f>
        <v>0.9742504903627299</v>
      </c>
      <c r="AF96" s="3">
        <f>M96*(Rewards!F$37+$U96*Rewards!F$38)</f>
        <v>10.89</v>
      </c>
      <c r="AG96" s="3">
        <f t="shared" si="34"/>
        <v>37.418177360198484</v>
      </c>
      <c r="AH96" s="3"/>
      <c r="AI96" s="6">
        <f t="shared" si="35"/>
        <v>0.9741715274267365</v>
      </c>
      <c r="AJ96" s="3">
        <f t="shared" si="36"/>
        <v>88.8515375458076</v>
      </c>
      <c r="AL96" s="3">
        <f>J96*(Rewards!C$25+$U96*Rewards!C$26)</f>
        <v>-12.776963434917874</v>
      </c>
      <c r="AM96" s="3">
        <f>K96*(Rewards!D$25+$U96*Rewards!D$26)</f>
        <v>0</v>
      </c>
      <c r="AN96" s="3">
        <f>L96*(Rewards!E$25+$U96*Rewards!E$26)</f>
        <v>0</v>
      </c>
      <c r="AO96" s="3">
        <f>M96*(Rewards!F$25+$U96*Rewards!F$26)</f>
        <v>0</v>
      </c>
      <c r="AP96" s="3">
        <f t="shared" si="37"/>
        <v>-12.776963434917874</v>
      </c>
      <c r="AR96" s="3">
        <f>J96*(Rewards!C$41+$U96*Rewards!C$42)</f>
        <v>32.789306285383034</v>
      </c>
      <c r="AS96" s="3">
        <f>K96*(Rewards!D$41+$U96*Rewards!D$42)</f>
        <v>66.21069371461698</v>
      </c>
      <c r="AT96" s="3">
        <f>L96*(Rewards!E$41+$U96*Rewards!E$42)</f>
        <v>0.7385009807254597</v>
      </c>
      <c r="AU96" s="3">
        <f>M96*(Rewards!F$41+$U96*Rewards!F$42)</f>
        <v>10.89</v>
      </c>
      <c r="AV96" s="3">
        <f t="shared" si="38"/>
        <v>110.62850098072548</v>
      </c>
      <c r="AX96" s="6">
        <f t="shared" si="39"/>
        <v>0.9741715274267365</v>
      </c>
      <c r="AY96" s="3">
        <f t="shared" si="40"/>
        <v>-12.776963434917874</v>
      </c>
      <c r="AZ96" s="3">
        <f t="shared" si="41"/>
        <v>37.418177360198484</v>
      </c>
      <c r="BA96" s="3">
        <f t="shared" si="42"/>
        <v>24.64121392528061</v>
      </c>
      <c r="BC96" s="6">
        <f t="shared" si="43"/>
        <v>0.9741715274267365</v>
      </c>
      <c r="BD96" s="3">
        <f t="shared" si="44"/>
        <v>64.21032362052699</v>
      </c>
      <c r="BE96" s="3">
        <f t="shared" si="45"/>
        <v>0</v>
      </c>
      <c r="BF96" s="3">
        <f t="shared" si="46"/>
        <v>64.21032362052699</v>
      </c>
    </row>
    <row r="97" spans="1:58" ht="12">
      <c r="A97">
        <f t="shared" si="26"/>
        <v>91</v>
      </c>
      <c r="B97" s="7">
        <v>1</v>
      </c>
      <c r="C97" s="11">
        <f t="shared" si="24"/>
        <v>0.8128305161640993</v>
      </c>
      <c r="D97" s="2">
        <f t="shared" si="25"/>
        <v>0.1871694838359007</v>
      </c>
      <c r="E97">
        <f t="shared" si="27"/>
        <v>0.8128305161640993</v>
      </c>
      <c r="F97">
        <f t="shared" si="28"/>
        <v>0.1871694838359007</v>
      </c>
      <c r="H97">
        <f t="shared" si="29"/>
        <v>90</v>
      </c>
      <c r="I97">
        <f t="shared" si="30"/>
        <v>91</v>
      </c>
      <c r="J97" s="12">
        <f>SUM(E$6:E96)</f>
        <v>30.602788494163402</v>
      </c>
      <c r="K97" s="12">
        <f>SUM(F$6:F96)</f>
        <v>60.39721150583661</v>
      </c>
      <c r="L97" s="12">
        <f>SUM($B97:$B$106)*C$109</f>
        <v>1</v>
      </c>
      <c r="M97" s="12">
        <f>SUM($B97:$B$106)*D$109</f>
        <v>9</v>
      </c>
      <c r="N97" s="2">
        <f t="shared" si="31"/>
        <v>0.9683572226487328</v>
      </c>
      <c r="O97" s="2">
        <f t="shared" si="2"/>
        <v>0.03164277735126719</v>
      </c>
      <c r="Q97" s="3">
        <f>C97*Rewards!$C$21+D97*Rewards!$D$21</f>
        <v>1</v>
      </c>
      <c r="R97" s="3">
        <f>C97*Rewards!$C$22+D97*Rewards!$D$22</f>
        <v>-1.072936281336611</v>
      </c>
      <c r="S97" s="3">
        <f>C$109*Rewards!$E$21+D$109*Rewards!$F$21</f>
        <v>0</v>
      </c>
      <c r="T97" s="3">
        <f>C$109*Rewards!$E$22+D$109*Rewards!$F$22</f>
        <v>-0.022000000000000006</v>
      </c>
      <c r="U97" s="6">
        <f t="shared" si="32"/>
        <v>0.9515324741935555</v>
      </c>
      <c r="W97" s="3">
        <f>J97*(Rewards!C$21+$U97*Rewards!C$22)</f>
        <v>-7.835013615893453</v>
      </c>
      <c r="X97" s="3">
        <f>K97*(Rewards!D$21+$U97*Rewards!D$22)</f>
        <v>60.39721150583661</v>
      </c>
      <c r="Y97" s="3">
        <f>L97*(Rewards!E$21+$U97*Rewards!E$22)</f>
        <v>-0.20933714432258224</v>
      </c>
      <c r="Z97" s="3">
        <f>M97*(Rewards!F$21+$U97*Rewards!F$22)</f>
        <v>0</v>
      </c>
      <c r="AA97" s="3">
        <f t="shared" si="33"/>
        <v>52.352860745620575</v>
      </c>
      <c r="AC97" s="3">
        <f>J97*(Rewards!C$37+$U97*Rewards!C$38)</f>
        <v>25.625201406704573</v>
      </c>
      <c r="AD97" s="3">
        <f>K97*(Rewards!D$37+$U97*Rewards!D$38)</f>
        <v>0</v>
      </c>
      <c r="AE97" s="3">
        <f>L97*(Rewards!E$37+$U97*Rewards!E$38)</f>
        <v>0.8906628556774179</v>
      </c>
      <c r="AF97" s="3">
        <f>M97*(Rewards!F$37+$U97*Rewards!F$38)</f>
        <v>9.9</v>
      </c>
      <c r="AG97" s="3">
        <f t="shared" si="34"/>
        <v>36.415864262381994</v>
      </c>
      <c r="AH97" s="3"/>
      <c r="AI97" s="6">
        <f t="shared" si="35"/>
        <v>0.9515324741935555</v>
      </c>
      <c r="AJ97" s="3">
        <f t="shared" si="36"/>
        <v>88.76872500800258</v>
      </c>
      <c r="AL97" s="3">
        <f>J97*(Rewards!C$25+$U97*Rewards!C$26)</f>
        <v>-12.812600703352286</v>
      </c>
      <c r="AM97" s="3">
        <f>K97*(Rewards!D$25+$U97*Rewards!D$26)</f>
        <v>0</v>
      </c>
      <c r="AN97" s="3">
        <f>L97*(Rewards!E$25+$U97*Rewards!E$26)</f>
        <v>0</v>
      </c>
      <c r="AO97" s="3">
        <f>M97*(Rewards!F$25+$U97*Rewards!F$26)</f>
        <v>0</v>
      </c>
      <c r="AP97" s="3">
        <f t="shared" si="37"/>
        <v>-12.812600703352286</v>
      </c>
      <c r="AR97" s="3">
        <f>J97*(Rewards!C$41+$U97*Rewards!C$42)</f>
        <v>33.66306734357975</v>
      </c>
      <c r="AS97" s="3">
        <f>K97*(Rewards!D$41+$U97*Rewards!D$42)</f>
        <v>66.43693265642027</v>
      </c>
      <c r="AT97" s="3">
        <f>L97*(Rewards!E$41+$U97*Rewards!E$42)</f>
        <v>0.6813257113548357</v>
      </c>
      <c r="AU97" s="3">
        <f>M97*(Rewards!F$41+$U97*Rewards!F$42)</f>
        <v>9.9</v>
      </c>
      <c r="AV97" s="3">
        <f t="shared" si="38"/>
        <v>110.68132571135486</v>
      </c>
      <c r="AX97" s="6">
        <f t="shared" si="39"/>
        <v>0.9515324741935555</v>
      </c>
      <c r="AY97" s="3">
        <f t="shared" si="40"/>
        <v>-12.812600703352286</v>
      </c>
      <c r="AZ97" s="3">
        <f t="shared" si="41"/>
        <v>36.415864262381994</v>
      </c>
      <c r="BA97" s="3">
        <f t="shared" si="42"/>
        <v>23.603263559029706</v>
      </c>
      <c r="BC97" s="6">
        <f t="shared" si="43"/>
        <v>0.9515324741935555</v>
      </c>
      <c r="BD97" s="3">
        <f t="shared" si="44"/>
        <v>65.16546144897286</v>
      </c>
      <c r="BE97" s="3">
        <f t="shared" si="45"/>
        <v>0</v>
      </c>
      <c r="BF97" s="3">
        <f t="shared" si="46"/>
        <v>65.16546144897288</v>
      </c>
    </row>
    <row r="98" spans="1:58" ht="12">
      <c r="A98">
        <f t="shared" si="26"/>
        <v>92</v>
      </c>
      <c r="B98" s="7">
        <v>1</v>
      </c>
      <c r="C98" s="11">
        <f t="shared" si="24"/>
        <v>0.831763771102671</v>
      </c>
      <c r="D98" s="2">
        <f t="shared" si="25"/>
        <v>0.16823622889732903</v>
      </c>
      <c r="E98">
        <f t="shared" si="27"/>
        <v>0.831763771102671</v>
      </c>
      <c r="F98">
        <f t="shared" si="28"/>
        <v>0.16823622889732903</v>
      </c>
      <c r="H98">
        <f t="shared" si="29"/>
        <v>91</v>
      </c>
      <c r="I98">
        <f t="shared" si="30"/>
        <v>92</v>
      </c>
      <c r="J98" s="12">
        <f>SUM(E$6:E97)</f>
        <v>31.4156190103275</v>
      </c>
      <c r="K98" s="12">
        <f>SUM(F$6:F97)</f>
        <v>60.58438098967251</v>
      </c>
      <c r="L98" s="12">
        <f>SUM($B98:$B$106)*C$109</f>
        <v>0.9</v>
      </c>
      <c r="M98" s="12">
        <f>SUM($B98:$B$106)*D$109</f>
        <v>8.1</v>
      </c>
      <c r="N98" s="2">
        <f t="shared" si="31"/>
        <v>0.972149690225263</v>
      </c>
      <c r="O98" s="2">
        <f t="shared" si="2"/>
        <v>0.027850309774737014</v>
      </c>
      <c r="Q98" s="3">
        <f>C98*Rewards!$C$21+D98*Rewards!$D$21</f>
        <v>1</v>
      </c>
      <c r="R98" s="3">
        <f>C98*Rewards!$C$22+D98*Rewards!$D$22</f>
        <v>-1.0979281778555257</v>
      </c>
      <c r="S98" s="3">
        <f>C$109*Rewards!$E$21+D$109*Rewards!$F$21</f>
        <v>0</v>
      </c>
      <c r="T98" s="3">
        <f>C$109*Rewards!$E$22+D$109*Rewards!$F$22</f>
        <v>-0.022000000000000006</v>
      </c>
      <c r="U98" s="6">
        <f t="shared" si="32"/>
        <v>0.9294300684578584</v>
      </c>
      <c r="W98" s="3">
        <f>J98*(Rewards!C$21+$U98*Rewards!C$22)</f>
        <v>-7.126560613859883</v>
      </c>
      <c r="X98" s="3">
        <f>K98*(Rewards!D$21+$U98*Rewards!D$22)</f>
        <v>60.58438098967251</v>
      </c>
      <c r="Y98" s="3">
        <f>L98*(Rewards!E$21+$U98*Rewards!E$22)</f>
        <v>-0.184027153554656</v>
      </c>
      <c r="Z98" s="3">
        <f>M98*(Rewards!F$21+$U98*Rewards!F$22)</f>
        <v>0</v>
      </c>
      <c r="AA98" s="3">
        <f t="shared" si="33"/>
        <v>53.27379322225797</v>
      </c>
      <c r="AC98" s="3">
        <f>J98*(Rewards!C$37+$U98*Rewards!C$38)</f>
        <v>25.694786416124927</v>
      </c>
      <c r="AD98" s="3">
        <f>K98*(Rewards!D$37+$U98*Rewards!D$38)</f>
        <v>0</v>
      </c>
      <c r="AE98" s="3">
        <f>L98*(Rewards!E$37+$U98*Rewards!E$38)</f>
        <v>0.8059728464453442</v>
      </c>
      <c r="AF98" s="3">
        <f>M98*(Rewards!F$37+$U98*Rewards!F$38)</f>
        <v>8.91</v>
      </c>
      <c r="AG98" s="3">
        <f t="shared" si="34"/>
        <v>35.41075926257027</v>
      </c>
      <c r="AH98" s="3"/>
      <c r="AI98" s="6">
        <f t="shared" si="35"/>
        <v>0.9294300684578584</v>
      </c>
      <c r="AJ98" s="3">
        <f t="shared" si="36"/>
        <v>88.68455248482823</v>
      </c>
      <c r="AL98" s="3">
        <f>J98*(Rewards!C$25+$U98*Rewards!C$26)</f>
        <v>-12.847393208062464</v>
      </c>
      <c r="AM98" s="3">
        <f>K98*(Rewards!D$25+$U98*Rewards!D$26)</f>
        <v>0</v>
      </c>
      <c r="AN98" s="3">
        <f>L98*(Rewards!E$25+$U98*Rewards!E$26)</f>
        <v>0</v>
      </c>
      <c r="AO98" s="3">
        <f>M98*(Rewards!F$25+$U98*Rewards!F$26)</f>
        <v>0</v>
      </c>
      <c r="AP98" s="3">
        <f t="shared" si="37"/>
        <v>-12.847393208062464</v>
      </c>
      <c r="AR98" s="3">
        <f>J98*(Rewards!C$41+$U98*Rewards!C$42)</f>
        <v>34.557180911360255</v>
      </c>
      <c r="AS98" s="3">
        <f>K98*(Rewards!D$41+$U98*Rewards!D$42)</f>
        <v>66.64281908863977</v>
      </c>
      <c r="AT98" s="3">
        <f>L98*(Rewards!E$41+$U98*Rewards!E$42)</f>
        <v>0.6219456928906882</v>
      </c>
      <c r="AU98" s="3">
        <f>M98*(Rewards!F$41+$U98*Rewards!F$42)</f>
        <v>8.91</v>
      </c>
      <c r="AV98" s="3">
        <f t="shared" si="38"/>
        <v>110.7319456928907</v>
      </c>
      <c r="AX98" s="6">
        <f t="shared" si="39"/>
        <v>0.9294300684578584</v>
      </c>
      <c r="AY98" s="3">
        <f t="shared" si="40"/>
        <v>-12.847393208062464</v>
      </c>
      <c r="AZ98" s="3">
        <f t="shared" si="41"/>
        <v>35.41075926257027</v>
      </c>
      <c r="BA98" s="3">
        <f t="shared" si="42"/>
        <v>22.563366054507803</v>
      </c>
      <c r="BC98" s="6">
        <f t="shared" si="43"/>
        <v>0.9294300684578584</v>
      </c>
      <c r="BD98" s="3">
        <f t="shared" si="44"/>
        <v>66.12118643032044</v>
      </c>
      <c r="BE98" s="3">
        <f t="shared" si="45"/>
        <v>0</v>
      </c>
      <c r="BF98" s="3">
        <f t="shared" si="46"/>
        <v>66.12118643032042</v>
      </c>
    </row>
    <row r="99" spans="1:58" ht="12">
      <c r="A99">
        <f t="shared" si="26"/>
        <v>93</v>
      </c>
      <c r="B99" s="7">
        <v>1</v>
      </c>
      <c r="C99" s="11">
        <f t="shared" si="24"/>
        <v>0.8511380382023764</v>
      </c>
      <c r="D99" s="2">
        <f t="shared" si="25"/>
        <v>0.14886196179762357</v>
      </c>
      <c r="E99">
        <f t="shared" si="27"/>
        <v>0.8511380382023764</v>
      </c>
      <c r="F99">
        <f t="shared" si="28"/>
        <v>0.14886196179762357</v>
      </c>
      <c r="H99">
        <f t="shared" si="29"/>
        <v>92</v>
      </c>
      <c r="I99">
        <f t="shared" si="30"/>
        <v>93</v>
      </c>
      <c r="J99" s="12">
        <f>SUM(E$6:E98)</f>
        <v>32.24738278143017</v>
      </c>
      <c r="K99" s="12">
        <f>SUM(F$6:F98)</f>
        <v>60.75261721856984</v>
      </c>
      <c r="L99" s="12">
        <f>SUM($B99:$B$106)*C$109</f>
        <v>0.8</v>
      </c>
      <c r="M99" s="12">
        <f>SUM($B99:$B$106)*D$109</f>
        <v>7.2</v>
      </c>
      <c r="N99" s="2">
        <f t="shared" si="31"/>
        <v>0.9757923341375908</v>
      </c>
      <c r="O99" s="2">
        <f t="shared" si="2"/>
        <v>0.02420766586240919</v>
      </c>
      <c r="Q99" s="3">
        <f>C99*Rewards!$C$21+D99*Rewards!$D$21</f>
        <v>1</v>
      </c>
      <c r="R99" s="3">
        <f>C99*Rewards!$C$22+D99*Rewards!$D$22</f>
        <v>-1.123502210427137</v>
      </c>
      <c r="S99" s="3">
        <f>C$109*Rewards!$E$21+D$109*Rewards!$F$21</f>
        <v>0</v>
      </c>
      <c r="T99" s="3">
        <f>C$109*Rewards!$E$22+D$109*Rewards!$F$22</f>
        <v>-0.022000000000000006</v>
      </c>
      <c r="U99" s="6">
        <f t="shared" si="32"/>
        <v>0.9078511060020689</v>
      </c>
      <c r="W99" s="3">
        <f>J99*(Rewards!C$21+$U99*Rewards!C$22)</f>
        <v>-6.396702421977184</v>
      </c>
      <c r="X99" s="3">
        <f>K99*(Rewards!D$21+$U99*Rewards!D$22)</f>
        <v>60.75261721856984</v>
      </c>
      <c r="Y99" s="3">
        <f>L99*(Rewards!E$21+$U99*Rewards!E$22)</f>
        <v>-0.15978179465636416</v>
      </c>
      <c r="Z99" s="3">
        <f>M99*(Rewards!F$21+$U99*Rewards!F$22)</f>
        <v>0</v>
      </c>
      <c r="AA99" s="3">
        <f t="shared" si="33"/>
        <v>54.196133001936296</v>
      </c>
      <c r="AC99" s="3">
        <f>J99*(Rewards!C$37+$U99*Rewards!C$38)</f>
        <v>25.76272346893824</v>
      </c>
      <c r="AD99" s="3">
        <f>K99*(Rewards!D$37+$U99*Rewards!D$38)</f>
        <v>0</v>
      </c>
      <c r="AE99" s="3">
        <f>L99*(Rewards!E$37+$U99*Rewards!E$38)</f>
        <v>0.720218205343636</v>
      </c>
      <c r="AF99" s="3">
        <f>M99*(Rewards!F$37+$U99*Rewards!F$38)</f>
        <v>7.920000000000001</v>
      </c>
      <c r="AG99" s="3">
        <f t="shared" si="34"/>
        <v>34.40294167428188</v>
      </c>
      <c r="AH99" s="3"/>
      <c r="AI99" s="6">
        <f t="shared" si="35"/>
        <v>0.9078511060020689</v>
      </c>
      <c r="AJ99" s="3">
        <f t="shared" si="36"/>
        <v>88.59907467621818</v>
      </c>
      <c r="AL99" s="3">
        <f>J99*(Rewards!C$25+$U99*Rewards!C$26)</f>
        <v>-12.88136173446912</v>
      </c>
      <c r="AM99" s="3">
        <f>K99*(Rewards!D$25+$U99*Rewards!D$26)</f>
        <v>0</v>
      </c>
      <c r="AN99" s="3">
        <f>L99*(Rewards!E$25+$U99*Rewards!E$26)</f>
        <v>0</v>
      </c>
      <c r="AO99" s="3">
        <f>M99*(Rewards!F$25+$U99*Rewards!F$26)</f>
        <v>0</v>
      </c>
      <c r="AP99" s="3">
        <f t="shared" si="37"/>
        <v>-12.88136173446912</v>
      </c>
      <c r="AR99" s="3">
        <f>J99*(Rewards!C$41+$U99*Rewards!C$42)</f>
        <v>35.47212105957319</v>
      </c>
      <c r="AS99" s="3">
        <f>K99*(Rewards!D$41+$U99*Rewards!D$42)</f>
        <v>66.82787894042683</v>
      </c>
      <c r="AT99" s="3">
        <f>L99*(Rewards!E$41+$U99*Rewards!E$42)</f>
        <v>0.5604364106872718</v>
      </c>
      <c r="AU99" s="3">
        <f>M99*(Rewards!F$41+$U99*Rewards!F$42)</f>
        <v>7.920000000000001</v>
      </c>
      <c r="AV99" s="3">
        <f t="shared" si="38"/>
        <v>110.78043641068729</v>
      </c>
      <c r="AX99" s="6">
        <f t="shared" si="39"/>
        <v>0.9078511060020689</v>
      </c>
      <c r="AY99" s="3">
        <f t="shared" si="40"/>
        <v>-12.88136173446912</v>
      </c>
      <c r="AZ99" s="3">
        <f t="shared" si="41"/>
        <v>34.40294167428188</v>
      </c>
      <c r="BA99" s="3">
        <f t="shared" si="42"/>
        <v>21.521579939812757</v>
      </c>
      <c r="BC99" s="6">
        <f t="shared" si="43"/>
        <v>0.9078511060020689</v>
      </c>
      <c r="BD99" s="3">
        <f t="shared" si="44"/>
        <v>67.07749473640541</v>
      </c>
      <c r="BE99" s="3">
        <f t="shared" si="45"/>
        <v>0</v>
      </c>
      <c r="BF99" s="3">
        <f t="shared" si="46"/>
        <v>67.07749473640543</v>
      </c>
    </row>
    <row r="100" spans="1:58" ht="12">
      <c r="A100">
        <f t="shared" si="26"/>
        <v>94</v>
      </c>
      <c r="B100" s="7">
        <v>1</v>
      </c>
      <c r="C100" s="11">
        <f t="shared" si="24"/>
        <v>0.8709635899560807</v>
      </c>
      <c r="D100" s="2">
        <f t="shared" si="25"/>
        <v>0.1290364100439193</v>
      </c>
      <c r="E100">
        <f t="shared" si="27"/>
        <v>0.8709635899560807</v>
      </c>
      <c r="F100">
        <f t="shared" si="28"/>
        <v>0.1290364100439193</v>
      </c>
      <c r="H100">
        <f t="shared" si="29"/>
        <v>93</v>
      </c>
      <c r="I100">
        <f t="shared" si="30"/>
        <v>94</v>
      </c>
      <c r="J100" s="12">
        <f>SUM(E$6:E99)</f>
        <v>33.09852081963255</v>
      </c>
      <c r="K100" s="12">
        <f>SUM(F$6:F99)</f>
        <v>60.90147918036746</v>
      </c>
      <c r="L100" s="12">
        <f>SUM($B100:$B$106)*C$109</f>
        <v>0.7000000000000001</v>
      </c>
      <c r="M100" s="12">
        <f>SUM($B100:$B$106)*D$109</f>
        <v>6.3</v>
      </c>
      <c r="N100" s="2">
        <f t="shared" si="31"/>
        <v>0.9792890344599521</v>
      </c>
      <c r="O100" s="2">
        <f t="shared" si="2"/>
        <v>0.02071096554004792</v>
      </c>
      <c r="Q100" s="3">
        <f>C100*Rewards!$C$21+D100*Rewards!$D$21</f>
        <v>1</v>
      </c>
      <c r="R100" s="3">
        <f>C100*Rewards!$C$22+D100*Rewards!$D$22</f>
        <v>-1.1496719387420267</v>
      </c>
      <c r="S100" s="3">
        <f>C$109*Rewards!$E$21+D$109*Rewards!$F$21</f>
        <v>0</v>
      </c>
      <c r="T100" s="3">
        <f>C$109*Rewards!$E$22+D$109*Rewards!$F$22</f>
        <v>-0.022000000000000006</v>
      </c>
      <c r="U100" s="6">
        <f t="shared" si="32"/>
        <v>0.8867827296612072</v>
      </c>
      <c r="W100" s="3">
        <f>J100*(Rewards!C$21+$U100*Rewards!C$22)</f>
        <v>-5.64505874540776</v>
      </c>
      <c r="X100" s="3">
        <f>K100*(Rewards!D$21+$U100*Rewards!D$22)</f>
        <v>60.90147918036746</v>
      </c>
      <c r="Y100" s="3">
        <f>L100*(Rewards!E$21+$U100*Rewards!E$22)</f>
        <v>-0.13656454036782595</v>
      </c>
      <c r="Z100" s="3">
        <f>M100*(Rewards!F$21+$U100*Rewards!F$22)</f>
        <v>0</v>
      </c>
      <c r="AA100" s="3">
        <f t="shared" si="33"/>
        <v>55.11985589459187</v>
      </c>
      <c r="AC100" s="3">
        <f>J100*(Rewards!C$37+$U100*Rewards!C$38)</f>
        <v>25.829053043360204</v>
      </c>
      <c r="AD100" s="3">
        <f>K100*(Rewards!D$37+$U100*Rewards!D$38)</f>
        <v>0</v>
      </c>
      <c r="AE100" s="3">
        <f>L100*(Rewards!E$37+$U100*Rewards!E$38)</f>
        <v>0.6334354596321742</v>
      </c>
      <c r="AF100" s="3">
        <f>M100*(Rewards!F$37+$U100*Rewards!F$38)</f>
        <v>6.930000000000001</v>
      </c>
      <c r="AG100" s="3">
        <f t="shared" si="34"/>
        <v>33.39248850299238</v>
      </c>
      <c r="AH100" s="3"/>
      <c r="AI100" s="6">
        <f t="shared" si="35"/>
        <v>0.8867827296612072</v>
      </c>
      <c r="AJ100" s="3">
        <f t="shared" si="36"/>
        <v>88.51234439758426</v>
      </c>
      <c r="AL100" s="3">
        <f>J100*(Rewards!C$25+$U100*Rewards!C$26)</f>
        <v>-12.914526521680102</v>
      </c>
      <c r="AM100" s="3">
        <f>K100*(Rewards!D$25+$U100*Rewards!D$26)</f>
        <v>0</v>
      </c>
      <c r="AN100" s="3">
        <f>L100*(Rewards!E$25+$U100*Rewards!E$26)</f>
        <v>0</v>
      </c>
      <c r="AO100" s="3">
        <f>M100*(Rewards!F$25+$U100*Rewards!F$26)</f>
        <v>0</v>
      </c>
      <c r="AP100" s="3">
        <f t="shared" si="37"/>
        <v>-12.914526521680102</v>
      </c>
      <c r="AR100" s="3">
        <f>J100*(Rewards!C$41+$U100*Rewards!C$42)</f>
        <v>36.408372901595804</v>
      </c>
      <c r="AS100" s="3">
        <f>K100*(Rewards!D$41+$U100*Rewards!D$42)</f>
        <v>66.99162709840421</v>
      </c>
      <c r="AT100" s="3">
        <f>L100*(Rewards!E$41+$U100*Rewards!E$42)</f>
        <v>0.49687091926434823</v>
      </c>
      <c r="AU100" s="3">
        <f>M100*(Rewards!F$41+$U100*Rewards!F$42)</f>
        <v>6.930000000000001</v>
      </c>
      <c r="AV100" s="3">
        <f t="shared" si="38"/>
        <v>110.82687091926437</v>
      </c>
      <c r="AX100" s="6">
        <f t="shared" si="39"/>
        <v>0.8867827296612072</v>
      </c>
      <c r="AY100" s="3">
        <f t="shared" si="40"/>
        <v>-12.914526521680102</v>
      </c>
      <c r="AZ100" s="3">
        <f t="shared" si="41"/>
        <v>33.39248850299238</v>
      </c>
      <c r="BA100" s="3">
        <f t="shared" si="42"/>
        <v>20.477961981312276</v>
      </c>
      <c r="BC100" s="6">
        <f t="shared" si="43"/>
        <v>0.8867827296612072</v>
      </c>
      <c r="BD100" s="3">
        <f t="shared" si="44"/>
        <v>68.03438241627197</v>
      </c>
      <c r="BE100" s="3">
        <f t="shared" si="45"/>
        <v>0</v>
      </c>
      <c r="BF100" s="3">
        <f t="shared" si="46"/>
        <v>68.03438241627198</v>
      </c>
    </row>
    <row r="101" spans="1:58" ht="12">
      <c r="A101">
        <f t="shared" si="26"/>
        <v>95</v>
      </c>
      <c r="B101" s="7">
        <v>1</v>
      </c>
      <c r="C101" s="11">
        <f t="shared" si="24"/>
        <v>0.8912509381337456</v>
      </c>
      <c r="D101" s="2">
        <f t="shared" si="25"/>
        <v>0.10874906186625444</v>
      </c>
      <c r="E101">
        <f t="shared" si="27"/>
        <v>0.8912509381337456</v>
      </c>
      <c r="F101">
        <f t="shared" si="28"/>
        <v>0.10874906186625444</v>
      </c>
      <c r="H101">
        <f t="shared" si="29"/>
        <v>94</v>
      </c>
      <c r="I101">
        <f t="shared" si="30"/>
        <v>95</v>
      </c>
      <c r="J101" s="12">
        <f>SUM(E$6:E100)</f>
        <v>33.96948440958863</v>
      </c>
      <c r="K101" s="12">
        <f>SUM(F$6:F100)</f>
        <v>61.030515590411376</v>
      </c>
      <c r="L101" s="12">
        <f>SUM($B101:$B$106)*C$109</f>
        <v>0.6000000000000001</v>
      </c>
      <c r="M101" s="12">
        <f>SUM($B101:$B$106)*D$109</f>
        <v>5.4</v>
      </c>
      <c r="N101" s="2">
        <f t="shared" si="31"/>
        <v>0.9826436520460925</v>
      </c>
      <c r="O101" s="2">
        <f t="shared" si="2"/>
        <v>0.017356347953907503</v>
      </c>
      <c r="Q101" s="3">
        <f>C101*Rewards!$C$21+D101*Rewards!$D$21</f>
        <v>1</v>
      </c>
      <c r="R101" s="3">
        <f>C101*Rewards!$C$22+D101*Rewards!$D$22</f>
        <v>-1.1764512383365442</v>
      </c>
      <c r="S101" s="3">
        <f>C$109*Rewards!$E$21+D$109*Rewards!$F$21</f>
        <v>0</v>
      </c>
      <c r="T101" s="3">
        <f>C$109*Rewards!$E$22+D$109*Rewards!$F$22</f>
        <v>-0.022000000000000006</v>
      </c>
      <c r="U101" s="6">
        <f t="shared" si="32"/>
        <v>0.8662124191931277</v>
      </c>
      <c r="W101" s="3">
        <f>J101*(Rewards!C$21+$U101*Rewards!C$22)</f>
        <v>-4.871237425719735</v>
      </c>
      <c r="X101" s="3">
        <f>K101*(Rewards!D$21+$U101*Rewards!D$22)</f>
        <v>61.030515590411376</v>
      </c>
      <c r="Y101" s="3">
        <f>L101*(Rewards!E$21+$U101*Rewards!E$22)</f>
        <v>-0.11434003933349289</v>
      </c>
      <c r="Z101" s="3">
        <f>M101*(Rewards!F$21+$U101*Rewards!F$22)</f>
        <v>0</v>
      </c>
      <c r="AA101" s="3">
        <f t="shared" si="33"/>
        <v>56.04493812535815</v>
      </c>
      <c r="AC101" s="3">
        <f>J101*(Rewards!C$37+$U101*Rewards!C$38)</f>
        <v>25.893814556872247</v>
      </c>
      <c r="AD101" s="3">
        <f>K101*(Rewards!D$37+$U101*Rewards!D$38)</f>
        <v>0</v>
      </c>
      <c r="AE101" s="3">
        <f>L101*(Rewards!E$37+$U101*Rewards!E$38)</f>
        <v>0.5456599606665072</v>
      </c>
      <c r="AF101" s="3">
        <f>M101*(Rewards!F$37+$U101*Rewards!F$38)</f>
        <v>5.940000000000001</v>
      </c>
      <c r="AG101" s="3">
        <f t="shared" si="34"/>
        <v>32.37947451753875</v>
      </c>
      <c r="AH101" s="3"/>
      <c r="AI101" s="6">
        <f t="shared" si="35"/>
        <v>0.8662124191931277</v>
      </c>
      <c r="AJ101" s="3">
        <f t="shared" si="36"/>
        <v>88.4244126428969</v>
      </c>
      <c r="AL101" s="3">
        <f>J101*(Rewards!C$25+$U101*Rewards!C$26)</f>
        <v>-12.946907278436123</v>
      </c>
      <c r="AM101" s="3">
        <f>K101*(Rewards!D$25+$U101*Rewards!D$26)</f>
        <v>0</v>
      </c>
      <c r="AN101" s="3">
        <f>L101*(Rewards!E$25+$U101*Rewards!E$26)</f>
        <v>0</v>
      </c>
      <c r="AO101" s="3">
        <f>M101*(Rewards!F$25+$U101*Rewards!F$26)</f>
        <v>0</v>
      </c>
      <c r="AP101" s="3">
        <f t="shared" si="37"/>
        <v>-12.946907278436123</v>
      </c>
      <c r="AR101" s="3">
        <f>J101*(Rewards!C$41+$U101*Rewards!C$42)</f>
        <v>37.3664328505475</v>
      </c>
      <c r="AS101" s="3">
        <f>K101*(Rewards!D$41+$U101*Rewards!D$42)</f>
        <v>67.13356714945252</v>
      </c>
      <c r="AT101" s="3">
        <f>L101*(Rewards!E$41+$U101*Rewards!E$42)</f>
        <v>0.4313199213330144</v>
      </c>
      <c r="AU101" s="3">
        <f>M101*(Rewards!F$41+$U101*Rewards!F$42)</f>
        <v>5.940000000000001</v>
      </c>
      <c r="AV101" s="3">
        <f t="shared" si="38"/>
        <v>110.87131992133303</v>
      </c>
      <c r="AX101" s="6">
        <f t="shared" si="39"/>
        <v>0.8662124191931277</v>
      </c>
      <c r="AY101" s="3">
        <f t="shared" si="40"/>
        <v>-12.946907278436123</v>
      </c>
      <c r="AZ101" s="3">
        <f t="shared" si="41"/>
        <v>32.37947451753875</v>
      </c>
      <c r="BA101" s="3">
        <f t="shared" si="42"/>
        <v>19.43256723910263</v>
      </c>
      <c r="BC101" s="6">
        <f t="shared" si="43"/>
        <v>0.8662124191931277</v>
      </c>
      <c r="BD101" s="3">
        <f t="shared" si="44"/>
        <v>68.99184540379427</v>
      </c>
      <c r="BE101" s="3">
        <f t="shared" si="45"/>
        <v>0</v>
      </c>
      <c r="BF101" s="3">
        <f t="shared" si="46"/>
        <v>68.99184540379426</v>
      </c>
    </row>
    <row r="102" spans="1:58" ht="12">
      <c r="A102">
        <f t="shared" si="26"/>
        <v>96</v>
      </c>
      <c r="B102" s="7">
        <v>1</v>
      </c>
      <c r="C102" s="11">
        <f t="shared" si="24"/>
        <v>0.9120108393559098</v>
      </c>
      <c r="D102" s="2">
        <f t="shared" si="25"/>
        <v>0.08798916064409024</v>
      </c>
      <c r="E102">
        <f t="shared" si="27"/>
        <v>0.9120108393559098</v>
      </c>
      <c r="F102">
        <f t="shared" si="28"/>
        <v>0.08798916064409024</v>
      </c>
      <c r="H102">
        <f t="shared" si="29"/>
        <v>95</v>
      </c>
      <c r="I102">
        <f t="shared" si="30"/>
        <v>96</v>
      </c>
      <c r="J102" s="12">
        <f>SUM(E$6:E101)</f>
        <v>34.860735347722375</v>
      </c>
      <c r="K102" s="12">
        <f>SUM(F$6:F101)</f>
        <v>61.13926465227763</v>
      </c>
      <c r="L102" s="12">
        <f>SUM($B102:$B$106)*C$109</f>
        <v>0.5</v>
      </c>
      <c r="M102" s="12">
        <f>SUM($B102:$B$106)*D$109</f>
        <v>4.5</v>
      </c>
      <c r="N102" s="2">
        <f aca="true" t="shared" si="48" ref="N102:N107">J102/(J102+L102)</f>
        <v>0.9858600225622229</v>
      </c>
      <c r="O102" s="2">
        <f t="shared" si="2"/>
        <v>0.014139977437777063</v>
      </c>
      <c r="Q102" s="3">
        <f>C102*Rewards!$C$21+D102*Rewards!$D$21</f>
        <v>1</v>
      </c>
      <c r="R102" s="3">
        <f>C102*Rewards!$C$22+D102*Rewards!$D$22</f>
        <v>-1.203854307949801</v>
      </c>
      <c r="S102" s="3">
        <f>C$109*Rewards!$E$21+D$109*Rewards!$F$21</f>
        <v>0</v>
      </c>
      <c r="T102" s="3">
        <f>C$109*Rewards!$E$22+D$109*Rewards!$F$22</f>
        <v>-0.022000000000000006</v>
      </c>
      <c r="U102" s="6">
        <f>(S102-Q102)/(R102-T102)</f>
        <v>0.8461279814893011</v>
      </c>
      <c r="W102" s="3">
        <f>J102*(Rewards!C$21+$U102*Rewards!C$22)</f>
        <v>-4.07483424783903</v>
      </c>
      <c r="X102" s="3">
        <f>K102*(Rewards!D$21+$U102*Rewards!D$22)</f>
        <v>61.13926465227763</v>
      </c>
      <c r="Y102" s="3">
        <f>L102*(Rewards!E$21+$U102*Rewards!E$22)</f>
        <v>-0.09307407796382314</v>
      </c>
      <c r="Z102" s="3">
        <f>M102*(Rewards!F$21+$U102*Rewards!F$22)</f>
        <v>0</v>
      </c>
      <c r="AA102" s="3">
        <f aca="true" t="shared" si="49" ref="AA102:AA107">SUM(W102:Z102)</f>
        <v>56.97135632647478</v>
      </c>
      <c r="AC102" s="3">
        <f>J102*(Rewards!C$37+$U102*Rewards!C$38)</f>
        <v>25.95704639704094</v>
      </c>
      <c r="AD102" s="3">
        <f>K102*(Rewards!D$37+$U102*Rewards!D$38)</f>
        <v>0</v>
      </c>
      <c r="AE102" s="3">
        <f>L102*(Rewards!E$37+$U102*Rewards!E$38)</f>
        <v>0.45692592203617693</v>
      </c>
      <c r="AF102" s="3">
        <f>M102*(Rewards!F$37+$U102*Rewards!F$38)</f>
        <v>4.95</v>
      </c>
      <c r="AG102" s="3">
        <f aca="true" t="shared" si="50" ref="AG102:AG107">SUM(AC102:AF102)</f>
        <v>31.363972319077117</v>
      </c>
      <c r="AH102" s="3"/>
      <c r="AI102" s="6">
        <f aca="true" t="shared" si="51" ref="AI102:AI107">U102</f>
        <v>0.8461279814893011</v>
      </c>
      <c r="AJ102" s="3">
        <f aca="true" t="shared" si="52" ref="AJ102:AJ107">AG102+AA102</f>
        <v>88.3353286455519</v>
      </c>
      <c r="AL102" s="3">
        <f>J102*(Rewards!C$25+$U102*Rewards!C$26)</f>
        <v>-12.97852319852047</v>
      </c>
      <c r="AM102" s="3">
        <f>K102*(Rewards!D$25+$U102*Rewards!D$26)</f>
        <v>0</v>
      </c>
      <c r="AN102" s="3">
        <f>L102*(Rewards!E$25+$U102*Rewards!E$26)</f>
        <v>0</v>
      </c>
      <c r="AO102" s="3">
        <f>M102*(Rewards!F$25+$U102*Rewards!F$26)</f>
        <v>0</v>
      </c>
      <c r="AP102" s="3">
        <f aca="true" t="shared" si="53" ref="AP102:AP107">SUM(AL102:AO102)</f>
        <v>-12.97852319852047</v>
      </c>
      <c r="AR102" s="3">
        <f>J102*(Rewards!C$41+$U102*Rewards!C$42)</f>
        <v>38.346808882494614</v>
      </c>
      <c r="AS102" s="3">
        <f>K102*(Rewards!D$41+$U102*Rewards!D$42)</f>
        <v>67.2531911175054</v>
      </c>
      <c r="AT102" s="3">
        <f>L102*(Rewards!E$41+$U102*Rewards!E$42)</f>
        <v>0.36385184407235377</v>
      </c>
      <c r="AU102" s="3">
        <f>M102*(Rewards!F$41+$U102*Rewards!F$42)</f>
        <v>4.95</v>
      </c>
      <c r="AV102" s="3">
        <f aca="true" t="shared" si="54" ref="AV102:AV107">SUM(AR102:AU102)</f>
        <v>110.91385184407237</v>
      </c>
      <c r="AX102" s="6">
        <f aca="true" t="shared" si="55" ref="AX102:AX107">U102</f>
        <v>0.8461279814893011</v>
      </c>
      <c r="AY102" s="3">
        <f aca="true" t="shared" si="56" ref="AY102:AY107">MIN(AA102,AP102)</f>
        <v>-12.97852319852047</v>
      </c>
      <c r="AZ102" s="3">
        <f aca="true" t="shared" si="57" ref="AZ102:AZ107">MIN(AG102,AV102)</f>
        <v>31.363972319077117</v>
      </c>
      <c r="BA102" s="3">
        <f aca="true" t="shared" si="58" ref="BA102:BA107">SUM(AY102:AZ102)</f>
        <v>18.385449120556647</v>
      </c>
      <c r="BC102" s="6">
        <f aca="true" t="shared" si="59" ref="BC102:BC107">U102</f>
        <v>0.8461279814893011</v>
      </c>
      <c r="BD102" s="3">
        <f aca="true" t="shared" si="60" ref="BD102:BD107">AA102-AY102</f>
        <v>69.94987952499525</v>
      </c>
      <c r="BE102" s="3">
        <f aca="true" t="shared" si="61" ref="BE102:BE107">AG102-AZ102</f>
        <v>0</v>
      </c>
      <c r="BF102" s="3">
        <f aca="true" t="shared" si="62" ref="BF102:BF107">AJ102-BA102</f>
        <v>69.94987952499525</v>
      </c>
    </row>
    <row r="103" spans="1:58" ht="12">
      <c r="A103">
        <f t="shared" si="26"/>
        <v>97</v>
      </c>
      <c r="B103" s="7">
        <v>1</v>
      </c>
      <c r="C103" s="11">
        <f t="shared" si="24"/>
        <v>0.933254300796991</v>
      </c>
      <c r="D103" s="2">
        <f t="shared" si="25"/>
        <v>0.06674569920300899</v>
      </c>
      <c r="E103">
        <f t="shared" si="27"/>
        <v>0.933254300796991</v>
      </c>
      <c r="F103">
        <f t="shared" si="28"/>
        <v>0.06674569920300899</v>
      </c>
      <c r="H103">
        <f t="shared" si="29"/>
        <v>96</v>
      </c>
      <c r="I103">
        <f t="shared" si="30"/>
        <v>97</v>
      </c>
      <c r="J103" s="12">
        <f>SUM(E$6:E102)</f>
        <v>35.77274618707828</v>
      </c>
      <c r="K103" s="12">
        <f>SUM(F$6:F102)</f>
        <v>61.227253812921724</v>
      </c>
      <c r="L103" s="12">
        <f>SUM($B103:$B$106)*C$109</f>
        <v>0.4</v>
      </c>
      <c r="M103" s="12">
        <f>SUM($B103:$B$106)*D$109</f>
        <v>3.6</v>
      </c>
      <c r="N103" s="2">
        <f t="shared" si="48"/>
        <v>0.9889419509945062</v>
      </c>
      <c r="O103" s="2">
        <f t="shared" si="2"/>
        <v>0.011058049005493786</v>
      </c>
      <c r="Q103" s="3">
        <f>C103*Rewards!$C$21+D103*Rewards!$D$21</f>
        <v>1</v>
      </c>
      <c r="R103" s="3">
        <f>C103*Rewards!$C$22+D103*Rewards!$D$22</f>
        <v>-1.2318956770520282</v>
      </c>
      <c r="S103" s="3">
        <f>C$109*Rewards!$E$21+D$109*Rewards!$F$21</f>
        <v>0</v>
      </c>
      <c r="T103" s="3">
        <f>C$109*Rewards!$E$22+D$109*Rewards!$F$22</f>
        <v>-0.022000000000000006</v>
      </c>
      <c r="U103" s="6">
        <f>(S103-Q103)/(R103-T103)</f>
        <v>0.8265175411127598</v>
      </c>
      <c r="W103" s="3">
        <f>J103*(Rewards!C$21+$U103*Rewards!C$22)</f>
        <v>-3.2554327398828495</v>
      </c>
      <c r="X103" s="3">
        <f>K103*(Rewards!D$21+$U103*Rewards!D$22)</f>
        <v>61.227253812921724</v>
      </c>
      <c r="Y103" s="3">
        <f>L103*(Rewards!E$21+$U103*Rewards!E$22)</f>
        <v>-0.07273354361792288</v>
      </c>
      <c r="Z103" s="3">
        <f>M103*(Rewards!F$21+$U103*Rewards!F$22)</f>
        <v>0</v>
      </c>
      <c r="AA103" s="3">
        <f t="shared" si="49"/>
        <v>57.89908752942095</v>
      </c>
      <c r="AC103" s="3">
        <f>J103*(Rewards!C$37+$U103*Rewards!C$38)</f>
        <v>26.01878595130742</v>
      </c>
      <c r="AD103" s="3">
        <f>K103*(Rewards!D$37+$U103*Rewards!D$38)</f>
        <v>0</v>
      </c>
      <c r="AE103" s="3">
        <f>L103*(Rewards!E$37+$U103*Rewards!E$38)</f>
        <v>0.3672664563820772</v>
      </c>
      <c r="AF103" s="3">
        <f>M103*(Rewards!F$37+$U103*Rewards!F$38)</f>
        <v>3.9600000000000004</v>
      </c>
      <c r="AG103" s="3">
        <f t="shared" si="50"/>
        <v>30.3460524076895</v>
      </c>
      <c r="AH103" s="3"/>
      <c r="AI103" s="6">
        <f t="shared" si="51"/>
        <v>0.8265175411127598</v>
      </c>
      <c r="AJ103" s="3">
        <f t="shared" si="52"/>
        <v>88.24513993711045</v>
      </c>
      <c r="AL103" s="3">
        <f>J103*(Rewards!C$25+$U103*Rewards!C$26)</f>
        <v>-13.00939297565371</v>
      </c>
      <c r="AM103" s="3">
        <f>K103*(Rewards!D$25+$U103*Rewards!D$26)</f>
        <v>0</v>
      </c>
      <c r="AN103" s="3">
        <f>L103*(Rewards!E$25+$U103*Rewards!E$26)</f>
        <v>0</v>
      </c>
      <c r="AO103" s="3">
        <f>M103*(Rewards!F$25+$U103*Rewards!F$26)</f>
        <v>0</v>
      </c>
      <c r="AP103" s="3">
        <f t="shared" si="53"/>
        <v>-13.00939297565371</v>
      </c>
      <c r="AR103" s="3">
        <f>J103*(Rewards!C$41+$U103*Rewards!C$42)</f>
        <v>39.350020805786116</v>
      </c>
      <c r="AS103" s="3">
        <f>K103*(Rewards!D$41+$U103*Rewards!D$42)</f>
        <v>67.3499791942139</v>
      </c>
      <c r="AT103" s="3">
        <f>L103*(Rewards!E$41+$U103*Rewards!E$42)</f>
        <v>0.2945329127641543</v>
      </c>
      <c r="AU103" s="3">
        <f>M103*(Rewards!F$41+$U103*Rewards!F$42)</f>
        <v>3.9600000000000004</v>
      </c>
      <c r="AV103" s="3">
        <f t="shared" si="54"/>
        <v>110.95453291276417</v>
      </c>
      <c r="AX103" s="6">
        <f t="shared" si="55"/>
        <v>0.8265175411127598</v>
      </c>
      <c r="AY103" s="3">
        <f t="shared" si="56"/>
        <v>-13.00939297565371</v>
      </c>
      <c r="AZ103" s="3">
        <f t="shared" si="57"/>
        <v>30.3460524076895</v>
      </c>
      <c r="BA103" s="3">
        <f t="shared" si="58"/>
        <v>17.336659432035788</v>
      </c>
      <c r="BC103" s="6">
        <f t="shared" si="59"/>
        <v>0.8265175411127598</v>
      </c>
      <c r="BD103" s="3">
        <f t="shared" si="60"/>
        <v>70.90848050507466</v>
      </c>
      <c r="BE103" s="3">
        <f t="shared" si="61"/>
        <v>0</v>
      </c>
      <c r="BF103" s="3">
        <f t="shared" si="62"/>
        <v>70.90848050507466</v>
      </c>
    </row>
    <row r="104" spans="1:58" ht="12">
      <c r="A104">
        <f t="shared" si="26"/>
        <v>98</v>
      </c>
      <c r="B104" s="7">
        <v>1</v>
      </c>
      <c r="C104" s="11">
        <f t="shared" si="24"/>
        <v>0.954992586021436</v>
      </c>
      <c r="D104" s="2">
        <f t="shared" si="25"/>
        <v>0.045007413978564004</v>
      </c>
      <c r="E104">
        <f t="shared" si="27"/>
        <v>0.954992586021436</v>
      </c>
      <c r="F104">
        <f t="shared" si="28"/>
        <v>0.045007413978564004</v>
      </c>
      <c r="H104">
        <f t="shared" si="29"/>
        <v>97</v>
      </c>
      <c r="I104">
        <f t="shared" si="30"/>
        <v>98</v>
      </c>
      <c r="J104" s="12">
        <f>SUM(E$6:E103)</f>
        <v>36.70600048787527</v>
      </c>
      <c r="K104" s="12">
        <f>SUM(F$6:F103)</f>
        <v>61.293999512124735</v>
      </c>
      <c r="L104" s="12">
        <f>SUM($B104:$B$106)*C$109</f>
        <v>0.30000000000000004</v>
      </c>
      <c r="M104" s="12">
        <f>SUM($B104:$B$106)*D$109</f>
        <v>2.7</v>
      </c>
      <c r="N104" s="2">
        <f t="shared" si="48"/>
        <v>0.9918932066139303</v>
      </c>
      <c r="O104" s="2">
        <f t="shared" si="2"/>
        <v>0.008106793386069677</v>
      </c>
      <c r="Q104" s="3">
        <f>C104*Rewards!$C$21+D104*Rewards!$D$21</f>
        <v>1</v>
      </c>
      <c r="R104" s="3">
        <f>C104*Rewards!$C$22+D104*Rewards!$D$22</f>
        <v>-1.2605902135482956</v>
      </c>
      <c r="S104" s="3">
        <f>C$109*Rewards!$E$21+D$109*Rewards!$F$21</f>
        <v>0</v>
      </c>
      <c r="T104" s="3">
        <f>C$109*Rewards!$E$22+D$109*Rewards!$F$22</f>
        <v>-0.022000000000000006</v>
      </c>
      <c r="U104" s="6">
        <f>(S104-Q104)/(R104-T104)</f>
        <v>0.8073695311504313</v>
      </c>
      <c r="W104" s="3">
        <f>J104*(Rewards!C$21+$U104*Rewards!C$22)</f>
        <v>-2.4126039658051703</v>
      </c>
      <c r="X104" s="3">
        <f>K104*(Rewards!D$21+$U104*Rewards!D$22)</f>
        <v>61.293999512124735</v>
      </c>
      <c r="Y104" s="3">
        <f>L104*(Rewards!E$21+$U104*Rewards!E$22)</f>
        <v>-0.05328638905592848</v>
      </c>
      <c r="Z104" s="3">
        <f>M104*(Rewards!F$21+$U104*Rewards!F$22)</f>
        <v>0</v>
      </c>
      <c r="AA104" s="3">
        <f t="shared" si="49"/>
        <v>58.82810915726364</v>
      </c>
      <c r="AC104" s="3">
        <f>J104*(Rewards!C$37+$U104*Rewards!C$38)</f>
        <v>26.07906963578696</v>
      </c>
      <c r="AD104" s="3">
        <f>K104*(Rewards!D$37+$U104*Rewards!D$38)</f>
        <v>0</v>
      </c>
      <c r="AE104" s="3">
        <f>L104*(Rewards!E$37+$U104*Rewards!E$38)</f>
        <v>0.27671361094407165</v>
      </c>
      <c r="AF104" s="3">
        <f>M104*(Rewards!F$37+$U104*Rewards!F$38)</f>
        <v>2.9700000000000006</v>
      </c>
      <c r="AG104" s="3">
        <f t="shared" si="50"/>
        <v>29.325783246731035</v>
      </c>
      <c r="AH104" s="3"/>
      <c r="AI104" s="6">
        <f t="shared" si="51"/>
        <v>0.8073695311504313</v>
      </c>
      <c r="AJ104" s="3">
        <f t="shared" si="52"/>
        <v>88.15389240399467</v>
      </c>
      <c r="AL104" s="3">
        <f>J104*(Rewards!C$25+$U104*Rewards!C$26)</f>
        <v>-13.03953481789348</v>
      </c>
      <c r="AM104" s="3">
        <f>K104*(Rewards!D$25+$U104*Rewards!D$26)</f>
        <v>0</v>
      </c>
      <c r="AN104" s="3">
        <f>L104*(Rewards!E$25+$U104*Rewards!E$26)</f>
        <v>0</v>
      </c>
      <c r="AO104" s="3">
        <f>M104*(Rewards!F$25+$U104*Rewards!F$26)</f>
        <v>0</v>
      </c>
      <c r="AP104" s="3">
        <f t="shared" si="53"/>
        <v>-13.03953481789348</v>
      </c>
      <c r="AR104" s="3">
        <f>J104*(Rewards!C$41+$U104*Rewards!C$42)</f>
        <v>40.3766005366628</v>
      </c>
      <c r="AS104" s="3">
        <f>K104*(Rewards!D$41+$U104*Rewards!D$42)</f>
        <v>67.42339946333722</v>
      </c>
      <c r="AT104" s="3">
        <f>L104*(Rewards!E$41+$U104*Rewards!E$42)</f>
        <v>0.22342722188814312</v>
      </c>
      <c r="AU104" s="3">
        <f>M104*(Rewards!F$41+$U104*Rewards!F$42)</f>
        <v>2.9700000000000006</v>
      </c>
      <c r="AV104" s="3">
        <f t="shared" si="54"/>
        <v>110.99342722188815</v>
      </c>
      <c r="AX104" s="6">
        <f t="shared" si="55"/>
        <v>0.8073695311504313</v>
      </c>
      <c r="AY104" s="3">
        <f t="shared" si="56"/>
        <v>-13.03953481789348</v>
      </c>
      <c r="AZ104" s="3">
        <f t="shared" si="57"/>
        <v>29.325783246731035</v>
      </c>
      <c r="BA104" s="3">
        <f t="shared" si="58"/>
        <v>16.286248428837553</v>
      </c>
      <c r="BC104" s="6">
        <f t="shared" si="59"/>
        <v>0.8073695311504313</v>
      </c>
      <c r="BD104" s="3">
        <f t="shared" si="60"/>
        <v>71.86764397515712</v>
      </c>
      <c r="BE104" s="3">
        <f t="shared" si="61"/>
        <v>0</v>
      </c>
      <c r="BF104" s="3">
        <f t="shared" si="62"/>
        <v>71.86764397515712</v>
      </c>
    </row>
    <row r="105" spans="1:58" ht="12">
      <c r="A105">
        <f t="shared" si="26"/>
        <v>99</v>
      </c>
      <c r="B105" s="7">
        <v>1</v>
      </c>
      <c r="C105" s="11">
        <f t="shared" si="24"/>
        <v>0.9772372209558107</v>
      </c>
      <c r="D105" s="2">
        <f t="shared" si="25"/>
        <v>0.02276277904418933</v>
      </c>
      <c r="E105">
        <f t="shared" si="27"/>
        <v>0.9772372209558107</v>
      </c>
      <c r="F105">
        <f t="shared" si="28"/>
        <v>0.02276277904418933</v>
      </c>
      <c r="H105">
        <f t="shared" si="29"/>
        <v>98</v>
      </c>
      <c r="I105">
        <f t="shared" si="30"/>
        <v>99</v>
      </c>
      <c r="J105" s="12">
        <f>SUM(E$6:E104)</f>
        <v>37.660993073896705</v>
      </c>
      <c r="K105" s="12">
        <f>SUM(F$6:F104)</f>
        <v>61.3390069261033</v>
      </c>
      <c r="L105" s="12">
        <f>SUM($B105:$B$106)*C$109</f>
        <v>0.2</v>
      </c>
      <c r="M105" s="12">
        <f>SUM($B105:$B$106)*D$109</f>
        <v>1.8</v>
      </c>
      <c r="N105" s="2">
        <f t="shared" si="48"/>
        <v>0.9947175183807344</v>
      </c>
      <c r="O105" s="2">
        <f t="shared" si="2"/>
        <v>0.005282481619265589</v>
      </c>
      <c r="Q105" s="3">
        <f>C105*Rewards!$C$21+D105*Rewards!$D$21</f>
        <v>1</v>
      </c>
      <c r="R105" s="3">
        <f>C105*Rewards!$C$22+D105*Rewards!$D$22</f>
        <v>-1.2899531316616701</v>
      </c>
      <c r="S105" s="3">
        <f>C$109*Rewards!$E$21+D$109*Rewards!$F$21</f>
        <v>0</v>
      </c>
      <c r="T105" s="3">
        <f>C$109*Rewards!$E$22+D$109*Rewards!$F$22</f>
        <v>-0.022000000000000006</v>
      </c>
      <c r="U105" s="6">
        <f>(S105-Q105)/(R105-T105)</f>
        <v>0.7886726843676676</v>
      </c>
      <c r="W105" s="3">
        <f>J105*(Rewards!C$21+$U105*Rewards!C$22)</f>
        <v>-1.5459063107790678</v>
      </c>
      <c r="X105" s="3">
        <f>K105*(Rewards!D$21+$U105*Rewards!D$22)</f>
        <v>61.3390069261033</v>
      </c>
      <c r="Y105" s="3">
        <f>L105*(Rewards!E$21+$U105*Rewards!E$22)</f>
        <v>-0.03470159811217738</v>
      </c>
      <c r="Z105" s="3">
        <f>M105*(Rewards!F$21+$U105*Rewards!F$22)</f>
        <v>0</v>
      </c>
      <c r="AA105" s="3">
        <f t="shared" si="49"/>
        <v>59.75839901721206</v>
      </c>
      <c r="AC105" s="3">
        <f>J105*(Rewards!C$37+$U105*Rewards!C$38)</f>
        <v>26.137932923117184</v>
      </c>
      <c r="AD105" s="3">
        <f>K105*(Rewards!D$37+$U105*Rewards!D$38)</f>
        <v>0</v>
      </c>
      <c r="AE105" s="3">
        <f>L105*(Rewards!E$37+$U105*Rewards!E$38)</f>
        <v>0.18529840188782265</v>
      </c>
      <c r="AF105" s="3">
        <f>M105*(Rewards!F$37+$U105*Rewards!F$38)</f>
        <v>1.9800000000000002</v>
      </c>
      <c r="AG105" s="3">
        <f t="shared" si="50"/>
        <v>28.303231325005008</v>
      </c>
      <c r="AH105" s="3"/>
      <c r="AI105" s="6">
        <f t="shared" si="51"/>
        <v>0.7886726843676676</v>
      </c>
      <c r="AJ105" s="3">
        <f t="shared" si="52"/>
        <v>88.06163034221706</v>
      </c>
      <c r="AL105" s="3">
        <f>J105*(Rewards!C$25+$U105*Rewards!C$26)</f>
        <v>-13.068966461558592</v>
      </c>
      <c r="AM105" s="3">
        <f>K105*(Rewards!D$25+$U105*Rewards!D$26)</f>
        <v>0</v>
      </c>
      <c r="AN105" s="3">
        <f>L105*(Rewards!E$25+$U105*Rewards!E$26)</f>
        <v>0</v>
      </c>
      <c r="AO105" s="3">
        <f>M105*(Rewards!F$25+$U105*Rewards!F$26)</f>
        <v>0</v>
      </c>
      <c r="AP105" s="3">
        <f t="shared" si="53"/>
        <v>-13.068966461558592</v>
      </c>
      <c r="AR105" s="3">
        <f>J105*(Rewards!C$41+$U105*Rewards!C$42)</f>
        <v>41.42709238128638</v>
      </c>
      <c r="AS105" s="3">
        <f>K105*(Rewards!D$41+$U105*Rewards!D$42)</f>
        <v>67.47290761871363</v>
      </c>
      <c r="AT105" s="3">
        <f>L105*(Rewards!E$41+$U105*Rewards!E$42)</f>
        <v>0.15059680377564527</v>
      </c>
      <c r="AU105" s="3">
        <f>M105*(Rewards!F$41+$U105*Rewards!F$42)</f>
        <v>1.9800000000000002</v>
      </c>
      <c r="AV105" s="3">
        <f t="shared" si="54"/>
        <v>111.03059680377565</v>
      </c>
      <c r="AX105" s="6">
        <f t="shared" si="55"/>
        <v>0.7886726843676676</v>
      </c>
      <c r="AY105" s="3">
        <f t="shared" si="56"/>
        <v>-13.068966461558592</v>
      </c>
      <c r="AZ105" s="3">
        <f t="shared" si="57"/>
        <v>28.303231325005008</v>
      </c>
      <c r="BA105" s="3">
        <f t="shared" si="58"/>
        <v>15.234264863446416</v>
      </c>
      <c r="BC105" s="6">
        <f t="shared" si="59"/>
        <v>0.7886726843676676</v>
      </c>
      <c r="BD105" s="3">
        <f t="shared" si="60"/>
        <v>72.82736547877064</v>
      </c>
      <c r="BE105" s="3">
        <f t="shared" si="61"/>
        <v>0</v>
      </c>
      <c r="BF105" s="3">
        <f t="shared" si="62"/>
        <v>72.82736547877064</v>
      </c>
    </row>
    <row r="106" spans="1:58" ht="12">
      <c r="A106">
        <f t="shared" si="26"/>
        <v>100</v>
      </c>
      <c r="B106" s="7">
        <v>1</v>
      </c>
      <c r="C106" s="11">
        <f t="shared" si="24"/>
        <v>1</v>
      </c>
      <c r="D106" s="2">
        <f t="shared" si="25"/>
        <v>0</v>
      </c>
      <c r="E106">
        <f t="shared" si="27"/>
        <v>1</v>
      </c>
      <c r="F106">
        <f t="shared" si="28"/>
        <v>0</v>
      </c>
      <c r="H106">
        <f t="shared" si="29"/>
        <v>99</v>
      </c>
      <c r="I106">
        <f t="shared" si="30"/>
        <v>100</v>
      </c>
      <c r="J106" s="12">
        <f>SUM(E$6:E105)</f>
        <v>38.63823029485252</v>
      </c>
      <c r="K106" s="12">
        <f>SUM(F$6:F105)</f>
        <v>61.361769705147495</v>
      </c>
      <c r="L106" s="12">
        <f>SUM($B106:$B$106)*C$109</f>
        <v>0.1</v>
      </c>
      <c r="M106" s="12">
        <f>SUM($B106:$B$106)*D$109</f>
        <v>0.9</v>
      </c>
      <c r="N106" s="2">
        <f t="shared" si="48"/>
        <v>0.9974185707700414</v>
      </c>
      <c r="O106" s="2">
        <f t="shared" si="2"/>
        <v>0.0025814292299586317</v>
      </c>
      <c r="Q106" s="3">
        <f>C106*Rewards!$C$21+D106*Rewards!$D$21</f>
        <v>1</v>
      </c>
      <c r="R106" s="3">
        <f>C106*Rewards!$C$22+D106*Rewards!$D$22</f>
        <v>-1.32</v>
      </c>
      <c r="S106" s="3">
        <f>C$109*Rewards!$E$21+D$109*Rewards!$F$21</f>
        <v>0</v>
      </c>
      <c r="T106" s="3">
        <f>C$109*Rewards!$E$22+D$109*Rewards!$F$22</f>
        <v>-0.022000000000000006</v>
      </c>
      <c r="U106" s="6">
        <f>(S106-Q106)/(R106-T106)</f>
        <v>0.7704160246533127</v>
      </c>
      <c r="W106" s="3">
        <f>J106*(Rewards!C$21+$U106*Rewards!C$22)</f>
        <v>-0.6548852592347867</v>
      </c>
      <c r="X106" s="3">
        <f>K106*(Rewards!D$21+$U106*Rewards!D$22)</f>
        <v>61.361769705147495</v>
      </c>
      <c r="Y106" s="3">
        <f>L106*(Rewards!E$21+$U106*Rewards!E$22)</f>
        <v>-0.01694915254237288</v>
      </c>
      <c r="Z106" s="3">
        <f>M106*(Rewards!F$21+$U106*Rewards!F$22)</f>
        <v>0</v>
      </c>
      <c r="AA106" s="3">
        <f t="shared" si="49"/>
        <v>60.68993529337033</v>
      </c>
      <c r="AC106" s="3">
        <f>J106*(Rewards!C$37+$U106*Rewards!C$38)</f>
        <v>26.19541036939154</v>
      </c>
      <c r="AD106" s="3">
        <f>K106*(Rewards!D$37+$U106*Rewards!D$38)</f>
        <v>0</v>
      </c>
      <c r="AE106" s="3">
        <f>L106*(Rewards!E$37+$U106*Rewards!E$38)</f>
        <v>0.09305084745762714</v>
      </c>
      <c r="AF106" s="3">
        <f>M106*(Rewards!F$37+$U106*Rewards!F$38)</f>
        <v>0.9900000000000001</v>
      </c>
      <c r="AG106" s="3">
        <f t="shared" si="50"/>
        <v>27.278461216849163</v>
      </c>
      <c r="AH106" s="3"/>
      <c r="AI106" s="6">
        <f t="shared" si="51"/>
        <v>0.7704160246533127</v>
      </c>
      <c r="AJ106" s="3">
        <f t="shared" si="52"/>
        <v>87.96839651021949</v>
      </c>
      <c r="AL106" s="3">
        <f>J106*(Rewards!C$25+$U106*Rewards!C$26)</f>
        <v>-13.09770518469577</v>
      </c>
      <c r="AM106" s="3">
        <f>K106*(Rewards!D$25+$U106*Rewards!D$26)</f>
        <v>0</v>
      </c>
      <c r="AN106" s="3">
        <f>L106*(Rewards!E$25+$U106*Rewards!E$26)</f>
        <v>0</v>
      </c>
      <c r="AO106" s="3">
        <f>M106*(Rewards!F$25+$U106*Rewards!F$26)</f>
        <v>0</v>
      </c>
      <c r="AP106" s="3">
        <f t="shared" si="53"/>
        <v>-13.09770518469577</v>
      </c>
      <c r="AR106" s="3">
        <f>J106*(Rewards!C$41+$U106*Rewards!C$42)</f>
        <v>42.50205332433777</v>
      </c>
      <c r="AS106" s="3">
        <f>K106*(Rewards!D$41+$U106*Rewards!D$42)</f>
        <v>67.49794667566225</v>
      </c>
      <c r="AT106" s="3">
        <f>L106*(Rewards!E$41+$U106*Rewards!E$42)</f>
        <v>0.07610169491525426</v>
      </c>
      <c r="AU106" s="3">
        <f>M106*(Rewards!F$41+$U106*Rewards!F$42)</f>
        <v>0.9900000000000001</v>
      </c>
      <c r="AV106" s="3">
        <f t="shared" si="54"/>
        <v>111.06610169491528</v>
      </c>
      <c r="AX106" s="6">
        <f t="shared" si="55"/>
        <v>0.7704160246533127</v>
      </c>
      <c r="AY106" s="3">
        <f t="shared" si="56"/>
        <v>-13.09770518469577</v>
      </c>
      <c r="AZ106" s="3">
        <f t="shared" si="57"/>
        <v>27.278461216849163</v>
      </c>
      <c r="BA106" s="3">
        <f t="shared" si="58"/>
        <v>14.180756032153393</v>
      </c>
      <c r="BC106" s="6">
        <f t="shared" si="59"/>
        <v>0.7704160246533127</v>
      </c>
      <c r="BD106" s="3">
        <f t="shared" si="60"/>
        <v>73.7876404780661</v>
      </c>
      <c r="BE106" s="3">
        <f t="shared" si="61"/>
        <v>0</v>
      </c>
      <c r="BF106" s="3">
        <f t="shared" si="62"/>
        <v>73.7876404780661</v>
      </c>
    </row>
    <row r="107" spans="8:58" ht="12">
      <c r="H107">
        <f t="shared" si="29"/>
        <v>100</v>
      </c>
      <c r="I107" t="s">
        <v>44</v>
      </c>
      <c r="J107" s="12">
        <f>SUM(E$6:E106)</f>
        <v>39.63823029485252</v>
      </c>
      <c r="K107" s="12">
        <f>SUM(F$6:F106)</f>
        <v>61.361769705147495</v>
      </c>
      <c r="L107" s="12">
        <v>0</v>
      </c>
      <c r="M107" s="12">
        <v>0</v>
      </c>
      <c r="N107" s="2">
        <f t="shared" si="48"/>
        <v>1</v>
      </c>
      <c r="O107" s="2">
        <f t="shared" si="2"/>
        <v>0</v>
      </c>
      <c r="Q107" s="3"/>
      <c r="R107" s="3"/>
      <c r="S107" s="3"/>
      <c r="T107" s="3"/>
      <c r="U107" s="6">
        <v>0</v>
      </c>
      <c r="W107" s="3">
        <f>J107*(Rewards!C$21+$U107*Rewards!C$22)</f>
        <v>39.63823029485252</v>
      </c>
      <c r="X107" s="3">
        <f>K107*(Rewards!D$21+$U107*Rewards!D$22)</f>
        <v>61.361769705147495</v>
      </c>
      <c r="Y107" s="3">
        <f>L107*(Rewards!E$21+$U107*Rewards!E$22)</f>
        <v>0</v>
      </c>
      <c r="Z107" s="3">
        <f>M107*(Rewards!F$21+$U107*Rewards!F$22)</f>
        <v>0</v>
      </c>
      <c r="AA107" s="3">
        <f t="shared" si="49"/>
        <v>101.00000000000001</v>
      </c>
      <c r="AC107" s="3">
        <f>J107*(Rewards!C$37+$U107*Rewards!C$38)</f>
        <v>0</v>
      </c>
      <c r="AD107" s="3">
        <f>K107*(Rewards!D$37+$U107*Rewards!D$38)</f>
        <v>0</v>
      </c>
      <c r="AE107" s="3">
        <f>L107*(Rewards!E$37+$U107*Rewards!E$38)</f>
        <v>0</v>
      </c>
      <c r="AF107" s="3">
        <f>M107*(Rewards!F$37+$U107*Rewards!F$38)</f>
        <v>0</v>
      </c>
      <c r="AG107" s="3">
        <f t="shared" si="50"/>
        <v>0</v>
      </c>
      <c r="AH107" s="3"/>
      <c r="AI107" s="6">
        <f t="shared" si="51"/>
        <v>0</v>
      </c>
      <c r="AJ107" s="3">
        <f t="shared" si="52"/>
        <v>101.00000000000001</v>
      </c>
      <c r="AL107" s="3">
        <f>J107*(Rewards!C$25+$U107*Rewards!C$26)</f>
        <v>0</v>
      </c>
      <c r="AM107" s="3">
        <f>K107*(Rewards!D$25+$U107*Rewards!D$26)</f>
        <v>0</v>
      </c>
      <c r="AN107" s="3">
        <f>L107*(Rewards!E$25+$U107*Rewards!E$26)</f>
        <v>0</v>
      </c>
      <c r="AO107" s="3">
        <f>M107*(Rewards!F$25+$U107*Rewards!F$26)</f>
        <v>0</v>
      </c>
      <c r="AP107" s="3">
        <f t="shared" si="53"/>
        <v>0</v>
      </c>
      <c r="AR107" s="3">
        <f>J107*(Rewards!C$41+$U107*Rewards!C$42)</f>
        <v>43.602053324337774</v>
      </c>
      <c r="AS107" s="3">
        <f>K107*(Rewards!D$41+$U107*Rewards!D$42)</f>
        <v>67.49794667566225</v>
      </c>
      <c r="AT107" s="3">
        <f>L107*(Rewards!E$41+$U107*Rewards!E$42)</f>
        <v>0</v>
      </c>
      <c r="AU107" s="3">
        <f>M107*(Rewards!F$41+$U107*Rewards!F$42)</f>
        <v>0</v>
      </c>
      <c r="AV107" s="3">
        <f t="shared" si="54"/>
        <v>111.10000000000002</v>
      </c>
      <c r="AX107" s="6">
        <f t="shared" si="55"/>
        <v>0</v>
      </c>
      <c r="AY107" s="3">
        <f t="shared" si="56"/>
        <v>0</v>
      </c>
      <c r="AZ107" s="3">
        <f t="shared" si="57"/>
        <v>0</v>
      </c>
      <c r="BA107" s="3">
        <f t="shared" si="58"/>
        <v>0</v>
      </c>
      <c r="BC107" s="6">
        <f t="shared" si="59"/>
        <v>0</v>
      </c>
      <c r="BD107" s="3">
        <f t="shared" si="60"/>
        <v>101.00000000000001</v>
      </c>
      <c r="BE107" s="3">
        <f t="shared" si="61"/>
        <v>0</v>
      </c>
      <c r="BF107" s="3">
        <f t="shared" si="62"/>
        <v>101.00000000000001</v>
      </c>
    </row>
    <row r="108" spans="3:4" ht="12">
      <c r="C108" t="s">
        <v>39</v>
      </c>
      <c r="D108" t="s">
        <v>49</v>
      </c>
    </row>
    <row r="109" spans="1:4" ht="12">
      <c r="A109" t="s">
        <v>50</v>
      </c>
      <c r="C109" s="4">
        <v>0.1</v>
      </c>
      <c r="D109" s="1">
        <f>1-C109</f>
        <v>0.9</v>
      </c>
    </row>
    <row r="111" ht="12">
      <c r="A111" s="5" t="s">
        <v>4</v>
      </c>
    </row>
    <row r="114" ht="12">
      <c r="A114" t="s">
        <v>29</v>
      </c>
    </row>
    <row r="115" ht="12">
      <c r="A115" t="s">
        <v>30</v>
      </c>
    </row>
    <row r="116" ht="12">
      <c r="A116" t="s">
        <v>31</v>
      </c>
    </row>
    <row r="117" ht="12">
      <c r="A117" t="s">
        <v>32</v>
      </c>
    </row>
    <row r="118" ht="12">
      <c r="A118" t="s">
        <v>33</v>
      </c>
    </row>
    <row r="119" ht="12">
      <c r="A119" t="s">
        <v>34</v>
      </c>
    </row>
    <row r="120" spans="1:2" ht="12">
      <c r="A120" s="22"/>
      <c r="B120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0"/>
  <sheetViews>
    <sheetView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0" sqref="A120:B120"/>
    </sheetView>
  </sheetViews>
  <sheetFormatPr defaultColWidth="11.421875" defaultRowHeight="12.75"/>
  <cols>
    <col min="1" max="1" width="8.421875" style="0" customWidth="1"/>
    <col min="2" max="2" width="7.28125" style="0" customWidth="1"/>
    <col min="3" max="3" width="7.28125" style="0" bestFit="1" customWidth="1"/>
    <col min="4" max="4" width="6.421875" style="0" customWidth="1"/>
    <col min="5" max="5" width="2.7109375" style="0" customWidth="1"/>
    <col min="6" max="6" width="11.421875" style="0" bestFit="1" customWidth="1"/>
    <col min="7" max="7" width="8.00390625" style="0" customWidth="1"/>
    <col min="8" max="8" width="7.28125" style="0" bestFit="1" customWidth="1"/>
    <col min="9" max="9" width="8.8515625" style="0" customWidth="1"/>
    <col min="10" max="10" width="2.7109375" style="0" customWidth="1"/>
    <col min="11" max="12" width="8.8515625" style="0" customWidth="1"/>
    <col min="13" max="13" width="9.7109375" style="0" bestFit="1" customWidth="1"/>
    <col min="14" max="14" width="2.7109375" style="0" customWidth="1"/>
    <col min="15" max="16" width="8.8515625" style="0" customWidth="1"/>
    <col min="17" max="17" width="2.7109375" style="0" customWidth="1"/>
    <col min="18" max="21" width="8.8515625" style="0" customWidth="1"/>
    <col min="22" max="22" width="2.7109375" style="0" customWidth="1"/>
    <col min="23" max="16384" width="8.8515625" style="0" customWidth="1"/>
  </cols>
  <sheetData>
    <row r="1" ht="12">
      <c r="A1" s="5" t="s">
        <v>8</v>
      </c>
    </row>
    <row r="2" ht="12">
      <c r="A2" t="s">
        <v>9</v>
      </c>
    </row>
    <row r="4" spans="1:23" ht="12">
      <c r="A4" s="5" t="s">
        <v>119</v>
      </c>
      <c r="F4" s="5" t="s">
        <v>120</v>
      </c>
      <c r="K4" s="5" t="s">
        <v>96</v>
      </c>
      <c r="O4" s="5" t="s">
        <v>97</v>
      </c>
      <c r="R4" s="5" t="s">
        <v>5</v>
      </c>
      <c r="W4" s="5" t="s">
        <v>6</v>
      </c>
    </row>
    <row r="5" spans="1:26" ht="12">
      <c r="A5" t="s">
        <v>36</v>
      </c>
      <c r="B5" t="s">
        <v>37</v>
      </c>
      <c r="C5" t="s">
        <v>38</v>
      </c>
      <c r="D5" t="s">
        <v>53</v>
      </c>
      <c r="F5" t="s">
        <v>43</v>
      </c>
      <c r="G5" t="s">
        <v>42</v>
      </c>
      <c r="H5" t="s">
        <v>51</v>
      </c>
      <c r="I5" t="s">
        <v>114</v>
      </c>
      <c r="K5" t="s">
        <v>123</v>
      </c>
      <c r="L5" t="s">
        <v>125</v>
      </c>
      <c r="M5" t="s">
        <v>126</v>
      </c>
      <c r="O5" t="s">
        <v>128</v>
      </c>
      <c r="P5" t="s">
        <v>130</v>
      </c>
      <c r="R5" t="s">
        <v>114</v>
      </c>
      <c r="S5" t="s">
        <v>131</v>
      </c>
      <c r="T5" t="s">
        <v>132</v>
      </c>
      <c r="U5" t="s">
        <v>133</v>
      </c>
      <c r="W5" t="s">
        <v>114</v>
      </c>
      <c r="X5" t="s">
        <v>1</v>
      </c>
      <c r="Y5" t="s">
        <v>2</v>
      </c>
      <c r="Z5" t="s">
        <v>3</v>
      </c>
    </row>
    <row r="6" spans="1:26" ht="12">
      <c r="A6">
        <v>0</v>
      </c>
      <c r="B6" s="9">
        <f>'# Firms &amp; Probs'!B6</f>
        <v>1</v>
      </c>
      <c r="C6" s="13">
        <f>'# Firms &amp; Probs'!C6</f>
        <v>0.1</v>
      </c>
      <c r="D6" s="13">
        <f>'# Firms &amp; Probs'!D6</f>
        <v>0.9</v>
      </c>
      <c r="F6" t="str">
        <f>'# Firms &amp; Probs'!H6</f>
        <v>None</v>
      </c>
      <c r="G6">
        <f>'# Firms &amp; Probs'!I6</f>
        <v>0</v>
      </c>
      <c r="H6" s="2">
        <f>'# Firms &amp; Probs'!N6</f>
        <v>0</v>
      </c>
      <c r="I6" s="6">
        <f>'# Firms &amp; Probs'!U6</f>
        <v>9.090909090909092</v>
      </c>
      <c r="J6" s="6"/>
      <c r="K6" s="3">
        <f>'# Firms &amp; Probs'!AA6</f>
        <v>-20.200000000000006</v>
      </c>
      <c r="L6" s="3">
        <f>'# Firms &amp; Probs'!AG6</f>
        <v>90.9</v>
      </c>
      <c r="M6" s="3">
        <f>'# Firms &amp; Probs'!AJ6</f>
        <v>70.7</v>
      </c>
      <c r="O6" s="3">
        <f>'# Firms &amp; Probs'!AP6</f>
        <v>0</v>
      </c>
      <c r="P6" s="3">
        <f>'# Firms &amp; Probs'!AV6</f>
        <v>70.69999999999999</v>
      </c>
      <c r="R6" s="6">
        <f>'# Firms &amp; Probs'!AX6</f>
        <v>9.090909090909092</v>
      </c>
      <c r="S6" s="3">
        <f>'# Firms &amp; Probs'!AY6</f>
        <v>-20.200000000000006</v>
      </c>
      <c r="T6" s="3">
        <f>'# Firms &amp; Probs'!AZ6</f>
        <v>70.69999999999999</v>
      </c>
      <c r="U6" s="3">
        <f>'# Firms &amp; Probs'!BA6</f>
        <v>50.499999999999986</v>
      </c>
      <c r="W6" s="6">
        <f>'# Firms &amp; Probs'!BC6</f>
        <v>9.090909090909092</v>
      </c>
      <c r="X6" s="3">
        <f>'# Firms &amp; Probs'!BD6</f>
        <v>0</v>
      </c>
      <c r="Y6" s="3">
        <f>'# Firms &amp; Probs'!BE6</f>
        <v>20.200000000000017</v>
      </c>
      <c r="Z6" s="3">
        <f>'# Firms &amp; Probs'!BF6</f>
        <v>20.200000000000017</v>
      </c>
    </row>
    <row r="7" spans="1:26" ht="12">
      <c r="A7">
        <f>A6+1</f>
        <v>1</v>
      </c>
      <c r="B7" s="9">
        <f>'# Firms &amp; Probs'!B7</f>
        <v>1</v>
      </c>
      <c r="C7" s="13">
        <f>'# Firms &amp; Probs'!C7</f>
        <v>0.10232929922807543</v>
      </c>
      <c r="D7" s="13">
        <f>'# Firms &amp; Probs'!D7</f>
        <v>0.8976707007719246</v>
      </c>
      <c r="F7">
        <f>'# Firms &amp; Probs'!H7</f>
        <v>0</v>
      </c>
      <c r="G7">
        <f>'# Firms &amp; Probs'!I7</f>
        <v>1</v>
      </c>
      <c r="H7" s="2">
        <f>'# Firms &amp; Probs'!N7</f>
        <v>0.009900990099009901</v>
      </c>
      <c r="I7" s="6">
        <f>'# Firms &amp; Probs'!U7</f>
        <v>8.843713237889066</v>
      </c>
      <c r="J7" s="6"/>
      <c r="K7" s="3">
        <f>'# Firms &amp; Probs'!AA7</f>
        <v>-19.623539270757306</v>
      </c>
      <c r="L7" s="3">
        <f>'# Firms &amp; Probs'!AG7</f>
        <v>91.32207764157832</v>
      </c>
      <c r="M7" s="3">
        <f>'# Firms &amp; Probs'!AJ7</f>
        <v>71.69853837082101</v>
      </c>
      <c r="O7" s="3">
        <f>'# Firms &amp; Probs'!AP7</f>
        <v>-0.389123382467119</v>
      </c>
      <c r="P7" s="3">
        <f>'# Firms &amp; Probs'!AV7</f>
        <v>72.18766175328813</v>
      </c>
      <c r="R7" s="6">
        <f>'# Firms &amp; Probs'!AX7</f>
        <v>8.843713237889066</v>
      </c>
      <c r="S7" s="3">
        <f>'# Firms &amp; Probs'!AY7</f>
        <v>-19.623539270757306</v>
      </c>
      <c r="T7" s="3">
        <f>'# Firms &amp; Probs'!AZ7</f>
        <v>72.18766175328813</v>
      </c>
      <c r="U7" s="3">
        <f>'# Firms &amp; Probs'!BA7</f>
        <v>52.56412248253082</v>
      </c>
      <c r="W7" s="6">
        <f>'# Firms &amp; Probs'!BC7</f>
        <v>8.843713237889066</v>
      </c>
      <c r="X7" s="3">
        <f>'# Firms &amp; Probs'!BD7</f>
        <v>0</v>
      </c>
      <c r="Y7" s="3">
        <f>'# Firms &amp; Probs'!BE7</f>
        <v>19.134415888290192</v>
      </c>
      <c r="Z7" s="3">
        <f>'# Firms &amp; Probs'!BF7</f>
        <v>19.134415888290192</v>
      </c>
    </row>
    <row r="8" spans="1:26" ht="12">
      <c r="A8">
        <f>A7+1</f>
        <v>2</v>
      </c>
      <c r="B8" s="9">
        <f>'# Firms &amp; Probs'!B8</f>
        <v>1</v>
      </c>
      <c r="C8" s="13">
        <f>'# Firms &amp; Probs'!C8</f>
        <v>0.10471285480509</v>
      </c>
      <c r="D8" s="13">
        <f>'# Firms &amp; Probs'!D8</f>
        <v>0.89528714519491</v>
      </c>
      <c r="F8">
        <f>'# Firms &amp; Probs'!H8</f>
        <v>1</v>
      </c>
      <c r="G8">
        <f>'# Firms &amp; Probs'!I8</f>
        <v>2</v>
      </c>
      <c r="H8" s="2">
        <f>'# Firms &amp; Probs'!N8</f>
        <v>0.02002798495625514</v>
      </c>
      <c r="I8" s="6">
        <f>'# Firms &amp; Probs'!U8</f>
        <v>8.604299329628239</v>
      </c>
      <c r="J8" s="6"/>
      <c r="K8" s="3">
        <f>'# Firms &amp; Probs'!AA8</f>
        <v>-19.03815438683052</v>
      </c>
      <c r="L8" s="3">
        <f>'# Firms &amp; Probs'!AG8</f>
        <v>91.69182969133652</v>
      </c>
      <c r="M8" s="3">
        <f>'# Firms &amp; Probs'!AJ8</f>
        <v>72.65367530450601</v>
      </c>
      <c r="O8" s="3">
        <f>'# Firms &amp; Probs'!AP8</f>
        <v>-0.7659968156334037</v>
      </c>
      <c r="P8" s="3">
        <f>'# Firms &amp; Probs'!AV8</f>
        <v>73.6196721201394</v>
      </c>
      <c r="R8" s="6">
        <f>'# Firms &amp; Probs'!AX8</f>
        <v>8.604299329628239</v>
      </c>
      <c r="S8" s="3">
        <f>'# Firms &amp; Probs'!AY8</f>
        <v>-19.03815438683052</v>
      </c>
      <c r="T8" s="3">
        <f>'# Firms &amp; Probs'!AZ8</f>
        <v>73.6196721201394</v>
      </c>
      <c r="U8" s="3">
        <f>'# Firms &amp; Probs'!BA8</f>
        <v>54.58151773330888</v>
      </c>
      <c r="W8" s="6">
        <f>'# Firms &amp; Probs'!BC8</f>
        <v>8.604299329628239</v>
      </c>
      <c r="X8" s="3">
        <f>'# Firms &amp; Probs'!BD8</f>
        <v>0</v>
      </c>
      <c r="Y8" s="3">
        <f>'# Firms &amp; Probs'!BE8</f>
        <v>18.072157571197124</v>
      </c>
      <c r="Z8" s="3">
        <f>'# Firms &amp; Probs'!BF8</f>
        <v>18.07215757119713</v>
      </c>
    </row>
    <row r="9" spans="1:26" ht="12">
      <c r="A9">
        <f>A8+1</f>
        <v>3</v>
      </c>
      <c r="B9" s="9">
        <f>'# Firms &amp; Probs'!B9</f>
        <v>1</v>
      </c>
      <c r="C9" s="13">
        <f>'# Firms &amp; Probs'!C9</f>
        <v>0.10715193052376068</v>
      </c>
      <c r="D9" s="13">
        <f>'# Firms &amp; Probs'!D9</f>
        <v>0.8928480694762393</v>
      </c>
      <c r="F9">
        <f>'# Firms &amp; Probs'!H9</f>
        <v>2</v>
      </c>
      <c r="G9">
        <f>'# Firms &amp; Probs'!I9</f>
        <v>3</v>
      </c>
      <c r="H9" s="2">
        <f>'# Firms &amp; Probs'!N9</f>
        <v>0.03037903170421049</v>
      </c>
      <c r="I9" s="6">
        <f>'# Firms &amp; Probs'!U9</f>
        <v>8.372366121098114</v>
      </c>
      <c r="J9" s="6"/>
      <c r="K9" s="3">
        <f>'# Firms &amp; Probs'!AA9</f>
        <v>-18.444104870280206</v>
      </c>
      <c r="L9" s="3">
        <f>'# Firms &amp; Probs'!AG9</f>
        <v>92.01136765170759</v>
      </c>
      <c r="M9" s="3">
        <f>'# Firms &amp; Probs'!AJ9</f>
        <v>73.56726278142739</v>
      </c>
      <c r="O9" s="3">
        <f>'# Firms &amp; Probs'!AP9</f>
        <v>-1.1310945043975558</v>
      </c>
      <c r="P9" s="3">
        <f>'# Firms &amp; Probs'!AV9</f>
        <v>74.99835728582494</v>
      </c>
      <c r="R9" s="6">
        <f>'# Firms &amp; Probs'!AX9</f>
        <v>8.372366121098114</v>
      </c>
      <c r="S9" s="3">
        <f>'# Firms &amp; Probs'!AY9</f>
        <v>-18.444104870280206</v>
      </c>
      <c r="T9" s="3">
        <f>'# Firms &amp; Probs'!AZ9</f>
        <v>74.99835728582494</v>
      </c>
      <c r="U9" s="3">
        <f>'# Firms &amp; Probs'!BA9</f>
        <v>56.55425241554473</v>
      </c>
      <c r="W9" s="6">
        <f>'# Firms &amp; Probs'!BC9</f>
        <v>8.372366121098114</v>
      </c>
      <c r="X9" s="3">
        <f>'# Firms &amp; Probs'!BD9</f>
        <v>0</v>
      </c>
      <c r="Y9" s="3">
        <f>'# Firms &amp; Probs'!BE9</f>
        <v>17.01301036588265</v>
      </c>
      <c r="Z9" s="3">
        <f>'# Firms &amp; Probs'!BF9</f>
        <v>17.013010365882657</v>
      </c>
    </row>
    <row r="10" spans="1:26" ht="12">
      <c r="A10">
        <f>A9+1</f>
        <v>4</v>
      </c>
      <c r="B10" s="9">
        <f>'# Firms &amp; Probs'!B10</f>
        <v>1</v>
      </c>
      <c r="C10" s="13">
        <f>'# Firms &amp; Probs'!C10</f>
        <v>0.10964781961431853</v>
      </c>
      <c r="D10" s="13">
        <f>'# Firms &amp; Probs'!D10</f>
        <v>0.8903521803856814</v>
      </c>
      <c r="F10">
        <f>'# Firms &amp; Probs'!H10</f>
        <v>3</v>
      </c>
      <c r="G10">
        <f>'# Firms &amp; Probs'!I10</f>
        <v>4</v>
      </c>
      <c r="H10" s="2">
        <f>'# Firms &amp; Probs'!N10</f>
        <v>0.04095176354083882</v>
      </c>
      <c r="I10" s="6">
        <f>'# Firms &amp; Probs'!U10</f>
        <v>8.14762705730559</v>
      </c>
      <c r="J10" s="6"/>
      <c r="K10" s="3">
        <f>'# Firms &amp; Probs'!AA10</f>
        <v>-17.84163872830188</v>
      </c>
      <c r="L10" s="3">
        <f>'# Firms &amp; Probs'!AG10</f>
        <v>92.28269891838437</v>
      </c>
      <c r="M10" s="3">
        <f>'# Firms &amp; Probs'!AJ10</f>
        <v>74.44106019008248</v>
      </c>
      <c r="O10" s="3">
        <f>'# Firms &amp; Probs'!AP10</f>
        <v>-1.4848675293372493</v>
      </c>
      <c r="P10" s="3">
        <f>'# Firms &amp; Probs'!AV10</f>
        <v>76.32592771941974</v>
      </c>
      <c r="R10" s="6">
        <f>'# Firms &amp; Probs'!AX10</f>
        <v>8.14762705730559</v>
      </c>
      <c r="S10" s="3">
        <f>'# Firms &amp; Probs'!AY10</f>
        <v>-17.84163872830188</v>
      </c>
      <c r="T10" s="3">
        <f>'# Firms &amp; Probs'!AZ10</f>
        <v>76.32592771941974</v>
      </c>
      <c r="U10" s="3">
        <f>'# Firms &amp; Probs'!BA10</f>
        <v>58.48428899111786</v>
      </c>
      <c r="W10" s="6">
        <f>'# Firms &amp; Probs'!BC10</f>
        <v>8.14762705730559</v>
      </c>
      <c r="X10" s="3">
        <f>'# Firms &amp; Probs'!BD10</f>
        <v>0</v>
      </c>
      <c r="Y10" s="3">
        <f>'# Firms &amp; Probs'!BE10</f>
        <v>15.956771198964631</v>
      </c>
      <c r="Z10" s="3">
        <f>'# Firms &amp; Probs'!BF10</f>
        <v>15.956771198964624</v>
      </c>
    </row>
    <row r="11" spans="1:26" ht="12">
      <c r="A11">
        <f aca="true" t="shared" si="0" ref="A11:A62">A10+1</f>
        <v>5</v>
      </c>
      <c r="B11" s="9">
        <f>'# Firms &amp; Probs'!B11</f>
        <v>1</v>
      </c>
      <c r="C11" s="13">
        <f>'# Firms &amp; Probs'!C11</f>
        <v>0.11220184543019636</v>
      </c>
      <c r="D11" s="13">
        <f>'# Firms &amp; Probs'!D11</f>
        <v>0.8877981545698036</v>
      </c>
      <c r="F11">
        <f>'# Firms &amp; Probs'!H11</f>
        <v>4</v>
      </c>
      <c r="G11">
        <f>'# Firms &amp; Probs'!I11</f>
        <v>5</v>
      </c>
      <c r="H11" s="2">
        <f>'# Firms &amp; Probs'!N11</f>
        <v>0.051743390417368154</v>
      </c>
      <c r="I11" s="6">
        <f>'# Firms &amp; Probs'!U11</f>
        <v>7.929809389386521</v>
      </c>
      <c r="J11" s="6"/>
      <c r="K11" s="3">
        <f>'# Firms &amp; Probs'!AA11</f>
        <v>-17.23099314471599</v>
      </c>
      <c r="L11" s="3">
        <f>'# Firms &amp; Probs'!AG11</f>
        <v>92.50773304583679</v>
      </c>
      <c r="M11" s="3">
        <f>'# Firms &amp; Probs'!AJ11</f>
        <v>75.2767399011208</v>
      </c>
      <c r="O11" s="3">
        <f>'# Firms &amp; Probs'!AP11</f>
        <v>-1.8277452381105501</v>
      </c>
      <c r="P11" s="3">
        <f>'# Firms &amp; Probs'!AV11</f>
        <v>77.60448513923134</v>
      </c>
      <c r="R11" s="6">
        <f>'# Firms &amp; Probs'!AX11</f>
        <v>7.929809389386521</v>
      </c>
      <c r="S11" s="3">
        <f>'# Firms &amp; Probs'!AY11</f>
        <v>-17.23099314471599</v>
      </c>
      <c r="T11" s="3">
        <f>'# Firms &amp; Probs'!AZ11</f>
        <v>77.60448513923134</v>
      </c>
      <c r="U11" s="3">
        <f>'# Firms &amp; Probs'!BA11</f>
        <v>60.373491994515355</v>
      </c>
      <c r="W11" s="6">
        <f>'# Firms &amp; Probs'!BC11</f>
        <v>7.929809389386521</v>
      </c>
      <c r="X11" s="3">
        <f>'# Firms &amp; Probs'!BD11</f>
        <v>0</v>
      </c>
      <c r="Y11" s="3">
        <f>'# Firms &amp; Probs'!BE11</f>
        <v>14.903247906605444</v>
      </c>
      <c r="Z11" s="3">
        <f>'# Firms &amp; Probs'!BF11</f>
        <v>14.90324790660545</v>
      </c>
    </row>
    <row r="12" spans="1:26" ht="12">
      <c r="A12">
        <f t="shared" si="0"/>
        <v>6</v>
      </c>
      <c r="B12" s="9">
        <f>'# Firms &amp; Probs'!B12</f>
        <v>1</v>
      </c>
      <c r="C12" s="13">
        <f>'# Firms &amp; Probs'!C12</f>
        <v>0.11481536214968834</v>
      </c>
      <c r="D12" s="13">
        <f>'# Firms &amp; Probs'!D12</f>
        <v>0.8851846378503117</v>
      </c>
      <c r="F12">
        <f>'# Firms &amp; Probs'!H12</f>
        <v>5</v>
      </c>
      <c r="G12">
        <f>'# Firms &amp; Probs'!I12</f>
        <v>6</v>
      </c>
      <c r="H12" s="2">
        <f>'# Firms &amp; Probs'!N12</f>
        <v>0.06275069103035895</v>
      </c>
      <c r="I12" s="6">
        <f>'# Firms &amp; Probs'!U12</f>
        <v>7.718653353949135</v>
      </c>
      <c r="J12" s="6"/>
      <c r="K12" s="3">
        <f>'# Firms &amp; Probs'!AA12</f>
        <v>-16.612395121631494</v>
      </c>
      <c r="L12" s="3">
        <f>'# Firms &amp; Probs'!AG12</f>
        <v>92.68828756483153</v>
      </c>
      <c r="M12" s="3">
        <f>'# Firms &amp; Probs'!AJ12</f>
        <v>76.07589244320003</v>
      </c>
      <c r="O12" s="3">
        <f>'# Firms &amp; Probs'!AP12</f>
        <v>-2.1601365372926007</v>
      </c>
      <c r="P12" s="3">
        <f>'# Firms &amp; Probs'!AV12</f>
        <v>78.83602898049263</v>
      </c>
      <c r="R12" s="6">
        <f>'# Firms &amp; Probs'!AX12</f>
        <v>7.718653353949135</v>
      </c>
      <c r="S12" s="3">
        <f>'# Firms &amp; Probs'!AY12</f>
        <v>-16.612395121631494</v>
      </c>
      <c r="T12" s="3">
        <f>'# Firms &amp; Probs'!AZ12</f>
        <v>78.83602898049263</v>
      </c>
      <c r="U12" s="3">
        <f>'# Firms &amp; Probs'!BA12</f>
        <v>62.223633858861135</v>
      </c>
      <c r="W12" s="6">
        <f>'# Firms &amp; Probs'!BC12</f>
        <v>7.718653353949135</v>
      </c>
      <c r="X12" s="3">
        <f>'# Firms &amp; Probs'!BD12</f>
        <v>0</v>
      </c>
      <c r="Y12" s="3">
        <f>'# Firms &amp; Probs'!BE12</f>
        <v>13.852258584338898</v>
      </c>
      <c r="Z12" s="3">
        <f>'# Firms &amp; Probs'!BF12</f>
        <v>13.852258584338898</v>
      </c>
    </row>
    <row r="13" spans="1:26" ht="12">
      <c r="A13">
        <f t="shared" si="0"/>
        <v>7</v>
      </c>
      <c r="B13" s="9">
        <f>'# Firms &amp; Probs'!B13</f>
        <v>1</v>
      </c>
      <c r="C13" s="13">
        <f>'# Firms &amp; Probs'!C13</f>
        <v>0.11748975549395295</v>
      </c>
      <c r="D13" s="13">
        <f>'# Firms &amp; Probs'!D13</f>
        <v>0.8825102445060471</v>
      </c>
      <c r="F13">
        <f>'# Firms &amp; Probs'!H13</f>
        <v>6</v>
      </c>
      <c r="G13">
        <f>'# Firms &amp; Probs'!I13</f>
        <v>7</v>
      </c>
      <c r="H13" s="2">
        <f>'# Firms &amp; Probs'!N13</f>
        <v>0.07397000623148224</v>
      </c>
      <c r="I13" s="6">
        <f>'# Firms &amp; Probs'!U13</f>
        <v>7.513911410446006</v>
      </c>
      <c r="J13" s="6"/>
      <c r="K13" s="3">
        <f>'# Firms &amp; Probs'!AA13</f>
        <v>-15.986062075402238</v>
      </c>
      <c r="L13" s="3">
        <f>'# Firms &amp; Probs'!AG13</f>
        <v>92.82609338893094</v>
      </c>
      <c r="M13" s="3">
        <f>'# Firms &amp; Probs'!AJ13</f>
        <v>76.8400313135287</v>
      </c>
      <c r="O13" s="3">
        <f>'# Firms &amp; Probs'!AP13</f>
        <v>-2.482431092866632</v>
      </c>
      <c r="P13" s="3">
        <f>'# Firms &amp; Probs'!AV13</f>
        <v>80.02246240639533</v>
      </c>
      <c r="R13" s="6">
        <f>'# Firms &amp; Probs'!AX13</f>
        <v>7.513911410446006</v>
      </c>
      <c r="S13" s="3">
        <f>'# Firms &amp; Probs'!AY13</f>
        <v>-15.986062075402238</v>
      </c>
      <c r="T13" s="3">
        <f>'# Firms &amp; Probs'!AZ13</f>
        <v>80.02246240639533</v>
      </c>
      <c r="U13" s="3">
        <f>'# Firms &amp; Probs'!BA13</f>
        <v>64.0364003309931</v>
      </c>
      <c r="W13" s="6">
        <f>'# Firms &amp; Probs'!BC13</f>
        <v>7.513911410446006</v>
      </c>
      <c r="X13" s="3">
        <f>'# Firms &amp; Probs'!BD13</f>
        <v>0</v>
      </c>
      <c r="Y13" s="3">
        <f>'# Firms &amp; Probs'!BE13</f>
        <v>12.803630982535608</v>
      </c>
      <c r="Z13" s="3">
        <f>'# Firms &amp; Probs'!BF13</f>
        <v>12.803630982535594</v>
      </c>
    </row>
    <row r="14" spans="1:26" ht="12">
      <c r="A14">
        <f>A13+1</f>
        <v>8</v>
      </c>
      <c r="B14" s="9">
        <f>'# Firms &amp; Probs'!B14</f>
        <v>1</v>
      </c>
      <c r="C14" s="13">
        <f>'# Firms &amp; Probs'!C14</f>
        <v>0.12022644346174127</v>
      </c>
      <c r="D14" s="13">
        <f>'# Firms &amp; Probs'!D14</f>
        <v>0.8797735565382587</v>
      </c>
      <c r="F14">
        <f>'# Firms &amp; Probs'!H14</f>
        <v>7</v>
      </c>
      <c r="G14">
        <f>'# Firms &amp; Probs'!I14</f>
        <v>8</v>
      </c>
      <c r="H14" s="2">
        <f>'# Firms &amp; Probs'!N14</f>
        <v>0.08539723396413568</v>
      </c>
      <c r="I14" s="6">
        <f>'# Firms &amp; Probs'!U14</f>
        <v>7.315347531840071</v>
      </c>
      <c r="J14" s="6"/>
      <c r="K14" s="3">
        <f>'# Firms &amp; Probs'!AA14</f>
        <v>-15.352202390611001</v>
      </c>
      <c r="L14" s="3">
        <f>'# Firms &amp; Probs'!AG14</f>
        <v>92.92279984349936</v>
      </c>
      <c r="M14" s="3">
        <f>'# Firms &amp; Probs'!AJ14</f>
        <v>77.57059745288836</v>
      </c>
      <c r="O14" s="3">
        <f>'# Firms &amp; Probs'!AP14</f>
        <v>-2.7950004468220713</v>
      </c>
      <c r="P14" s="3">
        <f>'# Firms &amp; Probs'!AV14</f>
        <v>81.16559789971043</v>
      </c>
      <c r="R14" s="6">
        <f>'# Firms &amp; Probs'!AX14</f>
        <v>7.315347531840071</v>
      </c>
      <c r="S14" s="3">
        <f>'# Firms &amp; Probs'!AY14</f>
        <v>-15.352202390611001</v>
      </c>
      <c r="T14" s="3">
        <f>'# Firms &amp; Probs'!AZ14</f>
        <v>81.16559789971043</v>
      </c>
      <c r="U14" s="3">
        <f>'# Firms &amp; Probs'!BA14</f>
        <v>65.81339550909944</v>
      </c>
      <c r="W14" s="6">
        <f>'# Firms &amp; Probs'!BC14</f>
        <v>7.315347531840071</v>
      </c>
      <c r="X14" s="3">
        <f>'# Firms &amp; Probs'!BD14</f>
        <v>0</v>
      </c>
      <c r="Y14" s="3">
        <f>'# Firms &amp; Probs'!BE14</f>
        <v>11.757201943788928</v>
      </c>
      <c r="Z14" s="3">
        <f>'# Firms &amp; Probs'!BF14</f>
        <v>11.757201943788928</v>
      </c>
    </row>
    <row r="15" spans="1:26" ht="12">
      <c r="A15">
        <f t="shared" si="0"/>
        <v>9</v>
      </c>
      <c r="B15" s="9">
        <f>'# Firms &amp; Probs'!B15</f>
        <v>1</v>
      </c>
      <c r="C15" s="13">
        <f>'# Firms &amp; Probs'!C15</f>
        <v>0.12302687708123819</v>
      </c>
      <c r="D15" s="13">
        <f>'# Firms &amp; Probs'!D15</f>
        <v>0.8769731229187618</v>
      </c>
      <c r="F15">
        <f>'# Firms &amp; Probs'!H15</f>
        <v>8</v>
      </c>
      <c r="G15">
        <f>'# Firms &amp; Probs'!I15</f>
        <v>9</v>
      </c>
      <c r="H15" s="2">
        <f>'# Firms &amp; Probs'!N15</f>
        <v>0.09702782583036548</v>
      </c>
      <c r="I15" s="6">
        <f>'# Firms &amp; Probs'!U15</f>
        <v>7.122736544266636</v>
      </c>
      <c r="J15" s="6"/>
      <c r="K15" s="3">
        <f>'# Firms &amp; Probs'!AA15</f>
        <v>-14.711015935472906</v>
      </c>
      <c r="L15" s="3">
        <f>'# Firms &amp; Probs'!AG15</f>
        <v>92.97997934765581</v>
      </c>
      <c r="M15" s="3">
        <f>'# Firms &amp; Probs'!AJ15</f>
        <v>78.26896341218291</v>
      </c>
      <c r="O15" s="3">
        <f>'# Firms &amp; Probs'!AP15</f>
        <v>-3.0981990566257447</v>
      </c>
      <c r="P15" s="3">
        <f>'# Firms &amp; Probs'!AV15</f>
        <v>82.26716246880865</v>
      </c>
      <c r="R15" s="6">
        <f>'# Firms &amp; Probs'!AX15</f>
        <v>7.122736544266636</v>
      </c>
      <c r="S15" s="3">
        <f>'# Firms &amp; Probs'!AY15</f>
        <v>-14.711015935472906</v>
      </c>
      <c r="T15" s="3">
        <f>'# Firms &amp; Probs'!AZ15</f>
        <v>82.26716246880865</v>
      </c>
      <c r="U15" s="3">
        <f>'# Firms &amp; Probs'!BA15</f>
        <v>67.55614653333575</v>
      </c>
      <c r="W15" s="6">
        <f>'# Firms &amp; Probs'!BC15</f>
        <v>7.122736544266636</v>
      </c>
      <c r="X15" s="3">
        <f>'# Firms &amp; Probs'!BD15</f>
        <v>0</v>
      </c>
      <c r="Y15" s="3">
        <f>'# Firms &amp; Probs'!BE15</f>
        <v>10.712816878847164</v>
      </c>
      <c r="Z15" s="3">
        <f>'# Firms &amp; Probs'!BF15</f>
        <v>10.712816878847164</v>
      </c>
    </row>
    <row r="16" spans="1:26" ht="12">
      <c r="A16">
        <f t="shared" si="0"/>
        <v>10</v>
      </c>
      <c r="B16" s="9">
        <f>'# Firms &amp; Probs'!B16</f>
        <v>1</v>
      </c>
      <c r="C16" s="13">
        <f>'# Firms &amp; Probs'!C16</f>
        <v>0.12589254117941673</v>
      </c>
      <c r="D16" s="13">
        <f>'# Firms &amp; Probs'!D16</f>
        <v>0.8741074588205833</v>
      </c>
      <c r="F16">
        <f>'# Firms &amp; Probs'!H16</f>
        <v>9</v>
      </c>
      <c r="G16">
        <f>'# Firms &amp; Probs'!I16</f>
        <v>10</v>
      </c>
      <c r="H16" s="2">
        <f>'# Firms &amp; Probs'!N16</f>
        <v>0.10885678538451235</v>
      </c>
      <c r="I16" s="6">
        <f>'# Firms &amp; Probs'!U16</f>
        <v>6.9358635117847</v>
      </c>
      <c r="J16" s="6"/>
      <c r="K16" s="3">
        <f>'# Firms &amp; Probs'!AA16</f>
        <v>-14.062694541739997</v>
      </c>
      <c r="L16" s="3">
        <f>'# Firms &amp; Probs'!AG16</f>
        <v>92.9991317768384</v>
      </c>
      <c r="M16" s="3">
        <f>'# Firms &amp; Probs'!AJ16</f>
        <v>78.9364372350984</v>
      </c>
      <c r="O16" s="3">
        <f>'# Firms &amp; Probs'!AP16</f>
        <v>-3.392365263715676</v>
      </c>
      <c r="P16" s="3">
        <f>'# Firms &amp; Probs'!AV16</f>
        <v>83.32880249881407</v>
      </c>
      <c r="R16" s="6">
        <f>'# Firms &amp; Probs'!AX16</f>
        <v>6.9358635117847</v>
      </c>
      <c r="S16" s="3">
        <f>'# Firms &amp; Probs'!AY16</f>
        <v>-14.062694541739997</v>
      </c>
      <c r="T16" s="3">
        <f>'# Firms &amp; Probs'!AZ16</f>
        <v>83.32880249881407</v>
      </c>
      <c r="U16" s="3">
        <f>'# Firms &amp; Probs'!BA16</f>
        <v>69.26610795707407</v>
      </c>
      <c r="W16" s="6">
        <f>'# Firms &amp; Probs'!BC16</f>
        <v>6.9358635117847</v>
      </c>
      <c r="X16" s="3">
        <f>'# Firms &amp; Probs'!BD16</f>
        <v>0</v>
      </c>
      <c r="Y16" s="3">
        <f>'# Firms &amp; Probs'!BE16</f>
        <v>9.670329278024326</v>
      </c>
      <c r="Z16" s="3">
        <f>'# Firms &amp; Probs'!BF16</f>
        <v>9.670329278024326</v>
      </c>
    </row>
    <row r="17" spans="1:26" ht="12">
      <c r="A17">
        <f t="shared" si="0"/>
        <v>11</v>
      </c>
      <c r="B17" s="9">
        <f>'# Firms &amp; Probs'!B17</f>
        <v>1</v>
      </c>
      <c r="C17" s="13">
        <f>'# Firms &amp; Probs'!C17</f>
        <v>0.12882495516931342</v>
      </c>
      <c r="D17" s="13">
        <f>'# Firms &amp; Probs'!D17</f>
        <v>0.8711750448306865</v>
      </c>
      <c r="F17">
        <f>'# Firms &amp; Probs'!H17</f>
        <v>10</v>
      </c>
      <c r="G17">
        <f>'# Firms &amp; Probs'!I17</f>
        <v>11</v>
      </c>
      <c r="H17" s="2">
        <f>'# Firms &amp; Probs'!N17</f>
        <v>0.12087866824155018</v>
      </c>
      <c r="I17" s="6">
        <f>'# Firms &amp; Probs'!U17</f>
        <v>6.754523162662918</v>
      </c>
      <c r="J17" s="6"/>
      <c r="K17" s="3">
        <f>'# Firms &amp; Probs'!AA17</f>
        <v>-13.407422451911597</v>
      </c>
      <c r="L17" s="3">
        <f>'# Firms &amp; Probs'!AG17</f>
        <v>92.98168853115345</v>
      </c>
      <c r="M17" s="3">
        <f>'# Firms &amp; Probs'!AJ17</f>
        <v>79.57426607924185</v>
      </c>
      <c r="O17" s="3">
        <f>'# Firms &amp; Probs'!AP17</f>
        <v>-3.677822196613006</v>
      </c>
      <c r="P17" s="3">
        <f>'# Firms &amp; Probs'!AV17</f>
        <v>84.35208827585485</v>
      </c>
      <c r="R17" s="6">
        <f>'# Firms &amp; Probs'!AX17</f>
        <v>6.754523162662918</v>
      </c>
      <c r="S17" s="3">
        <f>'# Firms &amp; Probs'!AY17</f>
        <v>-13.407422451911597</v>
      </c>
      <c r="T17" s="3">
        <f>'# Firms &amp; Probs'!AZ17</f>
        <v>84.35208827585485</v>
      </c>
      <c r="U17" s="3">
        <f>'# Firms &amp; Probs'!BA17</f>
        <v>70.94466582394325</v>
      </c>
      <c r="W17" s="6">
        <f>'# Firms &amp; Probs'!BC17</f>
        <v>6.754523162662918</v>
      </c>
      <c r="X17" s="3">
        <f>'# Firms &amp; Probs'!BD17</f>
        <v>0</v>
      </c>
      <c r="Y17" s="3">
        <f>'# Firms &amp; Probs'!BE17</f>
        <v>8.629600255298598</v>
      </c>
      <c r="Z17" s="3">
        <f>'# Firms &amp; Probs'!BF17</f>
        <v>8.629600255298598</v>
      </c>
    </row>
    <row r="18" spans="1:26" ht="12">
      <c r="A18">
        <f t="shared" si="0"/>
        <v>12</v>
      </c>
      <c r="B18" s="9">
        <f>'# Firms &amp; Probs'!B18</f>
        <v>1</v>
      </c>
      <c r="C18" s="13">
        <f>'# Firms &amp; Probs'!C18</f>
        <v>0.1318256738556407</v>
      </c>
      <c r="D18" s="13">
        <f>'# Firms &amp; Probs'!D18</f>
        <v>0.8681743261443593</v>
      </c>
      <c r="F18">
        <f>'# Firms &amp; Probs'!H18</f>
        <v>11</v>
      </c>
      <c r="G18">
        <f>'# Firms &amp; Probs'!I18</f>
        <v>12</v>
      </c>
      <c r="H18" s="2">
        <f>'# Firms &amp; Probs'!N18</f>
        <v>0.13308758407825425</v>
      </c>
      <c r="I18" s="6">
        <f>'# Firms &amp; Probs'!U18</f>
        <v>6.578519353962372</v>
      </c>
      <c r="J18" s="6"/>
      <c r="K18" s="3">
        <f>'# Firms &amp; Probs'!AA18</f>
        <v>-12.745376736305936</v>
      </c>
      <c r="L18" s="3">
        <f>'# Firms &amp; Probs'!AG18</f>
        <v>92.9290163324401</v>
      </c>
      <c r="M18" s="3">
        <f>'# Firms &amp; Probs'!AJ18</f>
        <v>80.18363959613416</v>
      </c>
      <c r="O18" s="3">
        <f>'# Firms &amp; Probs'!AP18</f>
        <v>-3.954878613749203</v>
      </c>
      <c r="P18" s="3">
        <f>'# Firms &amp; Probs'!AV18</f>
        <v>85.33851820988336</v>
      </c>
      <c r="R18" s="6">
        <f>'# Firms &amp; Probs'!AX18</f>
        <v>6.578519353962372</v>
      </c>
      <c r="S18" s="3">
        <f>'# Firms &amp; Probs'!AY18</f>
        <v>-12.745376736305936</v>
      </c>
      <c r="T18" s="3">
        <f>'# Firms &amp; Probs'!AZ18</f>
        <v>85.33851820988336</v>
      </c>
      <c r="U18" s="3">
        <f>'# Firms &amp; Probs'!BA18</f>
        <v>72.59314147357742</v>
      </c>
      <c r="W18" s="6">
        <f>'# Firms &amp; Probs'!BC18</f>
        <v>6.578519353962372</v>
      </c>
      <c r="X18" s="3">
        <f>'# Firms &amp; Probs'!BD18</f>
        <v>0</v>
      </c>
      <c r="Y18" s="3">
        <f>'# Firms &amp; Probs'!BE18</f>
        <v>7.590498122556738</v>
      </c>
      <c r="Z18" s="3">
        <f>'# Firms &amp; Probs'!BF18</f>
        <v>7.590498122556738</v>
      </c>
    </row>
    <row r="19" spans="1:26" ht="12">
      <c r="A19">
        <f t="shared" si="0"/>
        <v>13</v>
      </c>
      <c r="B19" s="9">
        <f>'# Firms &amp; Probs'!B19</f>
        <v>1</v>
      </c>
      <c r="C19" s="13">
        <f>'# Firms &amp; Probs'!C19</f>
        <v>0.13489628825916541</v>
      </c>
      <c r="D19" s="13">
        <f>'# Firms &amp; Probs'!D19</f>
        <v>0.8651037117408346</v>
      </c>
      <c r="F19">
        <f>'# Firms &amp; Probs'!H19</f>
        <v>12</v>
      </c>
      <c r="G19">
        <f>'# Firms &amp; Probs'!I19</f>
        <v>13</v>
      </c>
      <c r="H19" s="2">
        <f>'# Firms &amp; Probs'!N19</f>
        <v>0.14547720059415511</v>
      </c>
      <c r="I19" s="6">
        <f>'# Firms &amp; Probs'!U19</f>
        <v>6.407664571463222</v>
      </c>
      <c r="J19" s="6"/>
      <c r="K19" s="3">
        <f>'# Firms &amp; Probs'!AA19</f>
        <v>-12.076727682322261</v>
      </c>
      <c r="L19" s="3">
        <f>'# Firms &amp; Probs'!AG19</f>
        <v>92.84242077096019</v>
      </c>
      <c r="M19" s="3">
        <f>'# Firms &amp; Probs'!AJ19</f>
        <v>80.76569308863793</v>
      </c>
      <c r="O19" s="3">
        <f>'# Firms &amp; Probs'!AP19</f>
        <v>-4.223829690656487</v>
      </c>
      <c r="P19" s="3">
        <f>'# Firms &amp; Probs'!AV19</f>
        <v>86.2895227792944</v>
      </c>
      <c r="R19" s="6">
        <f>'# Firms &amp; Probs'!AX19</f>
        <v>6.407664571463222</v>
      </c>
      <c r="S19" s="3">
        <f>'# Firms &amp; Probs'!AY19</f>
        <v>-12.076727682322261</v>
      </c>
      <c r="T19" s="3">
        <f>'# Firms &amp; Probs'!AZ19</f>
        <v>86.2895227792944</v>
      </c>
      <c r="U19" s="3">
        <f>'# Firms &amp; Probs'!BA19</f>
        <v>74.21279509697214</v>
      </c>
      <c r="W19" s="6">
        <f>'# Firms &amp; Probs'!BC19</f>
        <v>6.407664571463222</v>
      </c>
      <c r="X19" s="3">
        <f>'# Firms &amp; Probs'!BD19</f>
        <v>0</v>
      </c>
      <c r="Y19" s="3">
        <f>'# Firms &amp; Probs'!BE19</f>
        <v>6.5528979916657875</v>
      </c>
      <c r="Z19" s="3">
        <f>'# Firms &amp; Probs'!BF19</f>
        <v>6.5528979916657875</v>
      </c>
    </row>
    <row r="20" spans="1:26" ht="12">
      <c r="A20">
        <f t="shared" si="0"/>
        <v>14</v>
      </c>
      <c r="B20" s="9">
        <f>'# Firms &amp; Probs'!B20</f>
        <v>1</v>
      </c>
      <c r="C20" s="13">
        <f>'# Firms &amp; Probs'!C20</f>
        <v>0.13803842646028852</v>
      </c>
      <c r="D20" s="13">
        <f>'# Firms &amp; Probs'!D20</f>
        <v>0.8619615735397115</v>
      </c>
      <c r="F20">
        <f>'# Firms &amp; Probs'!H20</f>
        <v>13</v>
      </c>
      <c r="G20">
        <f>'# Firms &amp; Probs'!I20</f>
        <v>14</v>
      </c>
      <c r="H20" s="2">
        <f>'# Firms &amp; Probs'!N20</f>
        <v>0.1580407494867688</v>
      </c>
      <c r="I20" s="6">
        <f>'# Firms &amp; Probs'!U20</f>
        <v>6.241779462240016</v>
      </c>
      <c r="J20" s="6"/>
      <c r="K20" s="3">
        <f>'# Firms &amp; Probs'!AA20</f>
        <v>-11.401639158021116</v>
      </c>
      <c r="L20" s="3">
        <f>'# Firms &amp; Probs'!AG20</f>
        <v>92.72314962080176</v>
      </c>
      <c r="M20" s="3">
        <f>'# Firms &amp; Probs'!AJ20</f>
        <v>81.32151046278065</v>
      </c>
      <c r="O20" s="3">
        <f>'# Firms &amp; Probs'!AP20</f>
        <v>-4.484957755764574</v>
      </c>
      <c r="P20" s="3">
        <f>'# Firms &amp; Probs'!AV20</f>
        <v>87.20646821854523</v>
      </c>
      <c r="R20" s="6">
        <f>'# Firms &amp; Probs'!AX20</f>
        <v>6.241779462240016</v>
      </c>
      <c r="S20" s="3">
        <f>'# Firms &amp; Probs'!AY20</f>
        <v>-11.401639158021116</v>
      </c>
      <c r="T20" s="3">
        <f>'# Firms &amp; Probs'!AZ20</f>
        <v>87.20646821854523</v>
      </c>
      <c r="U20" s="3">
        <f>'# Firms &amp; Probs'!BA20</f>
        <v>75.80482906052411</v>
      </c>
      <c r="W20" s="6">
        <f>'# Firms &amp; Probs'!BC20</f>
        <v>6.241779462240016</v>
      </c>
      <c r="X20" s="3">
        <f>'# Firms &amp; Probs'!BD20</f>
        <v>0</v>
      </c>
      <c r="Y20" s="3">
        <f>'# Firms &amp; Probs'!BE20</f>
        <v>5.516681402256538</v>
      </c>
      <c r="Z20" s="3">
        <f>'# Firms &amp; Probs'!BF20</f>
        <v>5.516681402256538</v>
      </c>
    </row>
    <row r="21" spans="1:26" ht="12">
      <c r="A21">
        <f t="shared" si="0"/>
        <v>15</v>
      </c>
      <c r="B21" s="9">
        <f>'# Firms &amp; Probs'!B21</f>
        <v>1</v>
      </c>
      <c r="C21" s="13">
        <f>'# Firms &amp; Probs'!C21</f>
        <v>0.14125375446227548</v>
      </c>
      <c r="D21" s="13">
        <f>'# Firms &amp; Probs'!D21</f>
        <v>0.8587462455377245</v>
      </c>
      <c r="F21">
        <f>'# Firms &amp; Probs'!H21</f>
        <v>14</v>
      </c>
      <c r="G21">
        <f>'# Firms &amp; Probs'!I21</f>
        <v>15</v>
      </c>
      <c r="H21" s="2">
        <f>'# Firms &amp; Probs'!N21</f>
        <v>0.170771034481925</v>
      </c>
      <c r="I21" s="6">
        <f>'# Firms &amp; Probs'!U21</f>
        <v>6.080692397422416</v>
      </c>
      <c r="J21" s="6"/>
      <c r="K21" s="3">
        <f>'# Firms &amp; Probs'!AA21</f>
        <v>-10.720268951965684</v>
      </c>
      <c r="L21" s="3">
        <f>'# Firms &amp; Probs'!AG21</f>
        <v>92.57239594143846</v>
      </c>
      <c r="M21" s="3">
        <f>'# Firms &amp; Probs'!AJ21</f>
        <v>81.85212698947278</v>
      </c>
      <c r="O21" s="3">
        <f>'# Firms &amp; Probs'!AP21</f>
        <v>-4.738532978680825</v>
      </c>
      <c r="P21" s="3">
        <f>'# Firms &amp; Probs'!AV21</f>
        <v>88.09065996815359</v>
      </c>
      <c r="R21" s="6">
        <f>'# Firms &amp; Probs'!AX21</f>
        <v>6.080692397422416</v>
      </c>
      <c r="S21" s="3">
        <f>'# Firms &amp; Probs'!AY21</f>
        <v>-10.720268951965684</v>
      </c>
      <c r="T21" s="3">
        <f>'# Firms &amp; Probs'!AZ21</f>
        <v>88.09065996815359</v>
      </c>
      <c r="U21" s="3">
        <f>'# Firms &amp; Probs'!BA21</f>
        <v>77.37039101618791</v>
      </c>
      <c r="W21" s="6">
        <f>'# Firms &amp; Probs'!BC21</f>
        <v>6.080692397422416</v>
      </c>
      <c r="X21" s="3">
        <f>'# Firms &amp; Probs'!BD21</f>
        <v>0</v>
      </c>
      <c r="Y21" s="3">
        <f>'# Firms &amp; Probs'!BE21</f>
        <v>4.48173597328487</v>
      </c>
      <c r="Z21" s="3">
        <f>'# Firms &amp; Probs'!BF21</f>
        <v>4.48173597328487</v>
      </c>
    </row>
    <row r="22" spans="1:26" ht="12">
      <c r="A22">
        <f t="shared" si="0"/>
        <v>16</v>
      </c>
      <c r="B22" s="9">
        <f>'# Firms &amp; Probs'!B22</f>
        <v>1</v>
      </c>
      <c r="C22" s="13">
        <f>'# Firms &amp; Probs'!C22</f>
        <v>0.1445439770745928</v>
      </c>
      <c r="D22" s="13">
        <f>'# Firms &amp; Probs'!D22</f>
        <v>0.8554560229254072</v>
      </c>
      <c r="F22">
        <f>'# Firms &amp; Probs'!H22</f>
        <v>15</v>
      </c>
      <c r="G22">
        <f>'# Firms &amp; Probs'!I22</f>
        <v>16</v>
      </c>
      <c r="H22" s="2">
        <f>'# Firms &amp; Probs'!N22</f>
        <v>0.1836604414452544</v>
      </c>
      <c r="I22" s="6">
        <f>'# Firms &amp; Probs'!U22</f>
        <v>5.924239062888526</v>
      </c>
      <c r="J22" s="6"/>
      <c r="K22" s="3">
        <f>'# Firms &amp; Probs'!AA22</f>
        <v>-10.032769091102887</v>
      </c>
      <c r="L22" s="3">
        <f>'# Firms &amp; Probs'!AG22</f>
        <v>92.39130098139935</v>
      </c>
      <c r="M22" s="3">
        <f>'# Firms &amp; Probs'!AJ22</f>
        <v>82.35853189029646</v>
      </c>
      <c r="O22" s="3">
        <f>'# Firms &amp; Probs'!AP22</f>
        <v>-4.984814014500447</v>
      </c>
      <c r="P22" s="3">
        <f>'# Firms &amp; Probs'!AV22</f>
        <v>88.94334590479691</v>
      </c>
      <c r="R22" s="6">
        <f>'# Firms &amp; Probs'!AX22</f>
        <v>5.924239062888526</v>
      </c>
      <c r="S22" s="3">
        <f>'# Firms &amp; Probs'!AY22</f>
        <v>-10.032769091102887</v>
      </c>
      <c r="T22" s="3">
        <f>'# Firms &amp; Probs'!AZ22</f>
        <v>88.94334590479691</v>
      </c>
      <c r="U22" s="3">
        <f>'# Firms &amp; Probs'!BA22</f>
        <v>78.91057681369402</v>
      </c>
      <c r="W22" s="6">
        <f>'# Firms &amp; Probs'!BC22</f>
        <v>5.924239062888526</v>
      </c>
      <c r="X22" s="3">
        <f>'# Firms &amp; Probs'!BD22</f>
        <v>0</v>
      </c>
      <c r="Y22" s="3">
        <f>'# Firms &amp; Probs'!BE22</f>
        <v>3.4479550766024403</v>
      </c>
      <c r="Z22" s="3">
        <f>'# Firms &amp; Probs'!BF22</f>
        <v>3.4479550766024403</v>
      </c>
    </row>
    <row r="23" spans="1:26" ht="12">
      <c r="A23">
        <f t="shared" si="0"/>
        <v>17</v>
      </c>
      <c r="B23" s="9">
        <f>'# Firms &amp; Probs'!B23</f>
        <v>1</v>
      </c>
      <c r="C23" s="13">
        <f>'# Firms &amp; Probs'!C23</f>
        <v>0.1479108388168208</v>
      </c>
      <c r="D23" s="13">
        <f>'# Firms &amp; Probs'!D23</f>
        <v>0.8520891611831792</v>
      </c>
      <c r="F23">
        <f>'# Firms &amp; Probs'!H23</f>
        <v>16</v>
      </c>
      <c r="G23">
        <f>'# Firms &amp; Probs'!I23</f>
        <v>17</v>
      </c>
      <c r="H23" s="2">
        <f>'# Firms &amp; Probs'!N23</f>
        <v>0.19670095058517567</v>
      </c>
      <c r="I23" s="6">
        <f>'# Firms &amp; Probs'!U23</f>
        <v>5.772262075827859</v>
      </c>
      <c r="J23" s="6"/>
      <c r="K23" s="3">
        <f>'# Firms &amp; Probs'!AA23</f>
        <v>-9.339286138311746</v>
      </c>
      <c r="L23" s="3">
        <f>'# Firms &amp; Probs'!AG23</f>
        <v>92.18095689865804</v>
      </c>
      <c r="M23" s="3">
        <f>'# Firms &amp; Probs'!AJ23</f>
        <v>82.84167076034629</v>
      </c>
      <c r="O23" s="3">
        <f>'# Firms &amp; Probs'!AP23</f>
        <v>-5.224048607393954</v>
      </c>
      <c r="P23" s="3">
        <f>'# Firms &amp; Probs'!AV23</f>
        <v>89.76571936774025</v>
      </c>
      <c r="R23" s="6">
        <f>'# Firms &amp; Probs'!AX23</f>
        <v>5.772262075827859</v>
      </c>
      <c r="S23" s="3">
        <f>'# Firms &amp; Probs'!AY23</f>
        <v>-9.339286138311746</v>
      </c>
      <c r="T23" s="3">
        <f>'# Firms &amp; Probs'!AZ23</f>
        <v>89.76571936774025</v>
      </c>
      <c r="U23" s="3">
        <f>'# Firms &amp; Probs'!BA23</f>
        <v>80.4264332294285</v>
      </c>
      <c r="W23" s="6">
        <f>'# Firms &amp; Probs'!BC23</f>
        <v>5.772262075827859</v>
      </c>
      <c r="X23" s="3">
        <f>'# Firms &amp; Probs'!BD23</f>
        <v>0</v>
      </c>
      <c r="Y23" s="3">
        <f>'# Firms &amp; Probs'!BE23</f>
        <v>2.4152375309177927</v>
      </c>
      <c r="Z23" s="3">
        <f>'# Firms &amp; Probs'!BF23</f>
        <v>2.4152375309177927</v>
      </c>
    </row>
    <row r="24" spans="1:26" ht="12">
      <c r="A24">
        <f t="shared" si="0"/>
        <v>18</v>
      </c>
      <c r="B24" s="9">
        <f>'# Firms &amp; Probs'!B24</f>
        <v>1</v>
      </c>
      <c r="C24" s="13">
        <f>'# Firms &amp; Probs'!C24</f>
        <v>0.15135612484362085</v>
      </c>
      <c r="D24" s="13">
        <f>'# Firms &amp; Probs'!D24</f>
        <v>0.8486438751563792</v>
      </c>
      <c r="F24">
        <f>'# Firms &amp; Probs'!H24</f>
        <v>17</v>
      </c>
      <c r="G24">
        <f>'# Firms &amp; Probs'!I24</f>
        <v>18</v>
      </c>
      <c r="H24" s="2">
        <f>'# Firms &amp; Probs'!N24</f>
        <v>0.20988415074119565</v>
      </c>
      <c r="I24" s="6">
        <f>'# Firms &amp; Probs'!U24</f>
        <v>5.624610625283377</v>
      </c>
      <c r="J24" s="6"/>
      <c r="K24" s="3">
        <f>'# Firms &amp; Probs'!AA24</f>
        <v>-8.639961471111244</v>
      </c>
      <c r="L24" s="3">
        <f>'# Firms &amp; Probs'!AG24</f>
        <v>91.94240931112844</v>
      </c>
      <c r="M24" s="3">
        <f>'# Firms &amp; Probs'!AJ24</f>
        <v>83.3024478400172</v>
      </c>
      <c r="O24" s="3">
        <f>'# Firms &amp; Probs'!AP24</f>
        <v>-5.456474156447933</v>
      </c>
      <c r="P24" s="3">
        <f>'# Firms &amp; Probs'!AV24</f>
        <v>90.55892199646513</v>
      </c>
      <c r="R24" s="6">
        <f>'# Firms &amp; Probs'!AX24</f>
        <v>5.624610625283377</v>
      </c>
      <c r="S24" s="3">
        <f>'# Firms &amp; Probs'!AY24</f>
        <v>-8.639961471111244</v>
      </c>
      <c r="T24" s="3">
        <f>'# Firms &amp; Probs'!AZ24</f>
        <v>90.55892199646513</v>
      </c>
      <c r="U24" s="3">
        <f>'# Firms &amp; Probs'!BA24</f>
        <v>81.91896052535388</v>
      </c>
      <c r="W24" s="6">
        <f>'# Firms &amp; Probs'!BC24</f>
        <v>5.624610625283377</v>
      </c>
      <c r="X24" s="3">
        <f>'# Firms &amp; Probs'!BD24</f>
        <v>0</v>
      </c>
      <c r="Y24" s="3">
        <f>'# Firms &amp; Probs'!BE24</f>
        <v>1.3834873146633129</v>
      </c>
      <c r="Z24" s="3">
        <f>'# Firms &amp; Probs'!BF24</f>
        <v>1.3834873146633129</v>
      </c>
    </row>
    <row r="25" spans="1:26" ht="12">
      <c r="A25">
        <f t="shared" si="0"/>
        <v>19</v>
      </c>
      <c r="B25" s="9">
        <f>'# Firms &amp; Probs'!B25</f>
        <v>1</v>
      </c>
      <c r="C25" s="13">
        <f>'# Firms &amp; Probs'!C25</f>
        <v>0.15488166189124813</v>
      </c>
      <c r="D25" s="13">
        <f>'# Firms &amp; Probs'!D25</f>
        <v>0.8451183381087519</v>
      </c>
      <c r="F25">
        <f>'# Firms &amp; Probs'!H25</f>
        <v>18</v>
      </c>
      <c r="G25">
        <f>'# Firms &amp; Probs'!I25</f>
        <v>19</v>
      </c>
      <c r="H25" s="2">
        <f>'# Firms &amp; Probs'!N25</f>
        <v>0.22320125573418662</v>
      </c>
      <c r="I25" s="6">
        <f>'# Firms &amp; Probs'!U25</f>
        <v>5.48114013493829</v>
      </c>
      <c r="J25" s="6"/>
      <c r="K25" s="3">
        <f>'# Firms &amp; Probs'!AA25</f>
        <v>-7.934931542896464</v>
      </c>
      <c r="L25" s="3">
        <f>'# Firms &amp; Probs'!AG25</f>
        <v>91.67665968954987</v>
      </c>
      <c r="M25" s="3">
        <f>'# Firms &amp; Probs'!AJ25</f>
        <v>83.7417281466534</v>
      </c>
      <c r="O25" s="3">
        <f>'# Firms &amp; Probs'!AP25</f>
        <v>-5.682318246489263</v>
      </c>
      <c r="P25" s="3">
        <f>'# Firms &amp; Probs'!AV25</f>
        <v>91.32404639314265</v>
      </c>
      <c r="R25" s="6">
        <f>'# Firms &amp; Probs'!AX25</f>
        <v>5.48114013493829</v>
      </c>
      <c r="S25" s="3">
        <f>'# Firms &amp; Probs'!AY25</f>
        <v>-7.934931542896464</v>
      </c>
      <c r="T25" s="3">
        <f>'# Firms &amp; Probs'!AZ25</f>
        <v>91.32404639314265</v>
      </c>
      <c r="U25" s="3">
        <f>'# Firms &amp; Probs'!BA25</f>
        <v>83.38911485024619</v>
      </c>
      <c r="W25" s="6">
        <f>'# Firms &amp; Probs'!BC25</f>
        <v>5.48114013493829</v>
      </c>
      <c r="X25" s="3">
        <f>'# Firms &amp; Probs'!BD25</f>
        <v>0</v>
      </c>
      <c r="Y25" s="3">
        <f>'# Firms &amp; Probs'!BE25</f>
        <v>0.3526132964072133</v>
      </c>
      <c r="Z25" s="3">
        <f>'# Firms &amp; Probs'!BF25</f>
        <v>0.3526132964072133</v>
      </c>
    </row>
    <row r="26" spans="1:26" ht="12">
      <c r="A26">
        <f t="shared" si="0"/>
        <v>20</v>
      </c>
      <c r="B26" s="9">
        <f>'# Firms &amp; Probs'!B26</f>
        <v>1</v>
      </c>
      <c r="C26" s="13">
        <f>'# Firms &amp; Probs'!C26</f>
        <v>0.15848931924611137</v>
      </c>
      <c r="D26" s="13">
        <f>'# Firms &amp; Probs'!D26</f>
        <v>0.8415106807538886</v>
      </c>
      <c r="F26">
        <f>'# Firms &amp; Probs'!H26</f>
        <v>19</v>
      </c>
      <c r="G26">
        <f>'# Firms &amp; Probs'!I26</f>
        <v>20</v>
      </c>
      <c r="H26" s="2">
        <f>'# Firms &amp; Probs'!N26</f>
        <v>0.2366431227377188</v>
      </c>
      <c r="I26" s="6">
        <f>'# Firms &amp; Probs'!U26</f>
        <v>5.3417119465551295</v>
      </c>
      <c r="J26" s="6"/>
      <c r="K26" s="3">
        <f>'# Firms &amp; Probs'!AA26</f>
        <v>-7.224328127959781</v>
      </c>
      <c r="L26" s="3">
        <f>'# Firms &amp; Probs'!AG26</f>
        <v>91.3846676040378</v>
      </c>
      <c r="M26" s="3">
        <f>'# Firms &amp; Probs'!AJ26</f>
        <v>84.16033947607802</v>
      </c>
      <c r="O26" s="3">
        <f>'# Firms &amp; Probs'!AP26</f>
        <v>-5.901799146399513</v>
      </c>
      <c r="P26" s="3">
        <f>'# Firms &amp; Probs'!AV26</f>
        <v>92.06213862247753</v>
      </c>
      <c r="R26" s="6">
        <f>'# Firms &amp; Probs'!AX26</f>
        <v>5.3417119465551295</v>
      </c>
      <c r="S26" s="3">
        <f>'# Firms &amp; Probs'!AY26</f>
        <v>-7.224328127959781</v>
      </c>
      <c r="T26" s="3">
        <f>'# Firms &amp; Probs'!AZ26</f>
        <v>91.3846676040378</v>
      </c>
      <c r="U26" s="3">
        <f>'# Firms &amp; Probs'!BA26</f>
        <v>84.16033947607802</v>
      </c>
      <c r="W26" s="6">
        <f>'# Firms &amp; Probs'!BC26</f>
        <v>5.3417119465551295</v>
      </c>
      <c r="X26" s="3">
        <f>'# Firms &amp; Probs'!BD26</f>
        <v>0</v>
      </c>
      <c r="Y26" s="3">
        <f>'# Firms &amp; Probs'!BE26</f>
        <v>0</v>
      </c>
      <c r="Z26" s="3">
        <f>'# Firms &amp; Probs'!BF26</f>
        <v>0</v>
      </c>
    </row>
    <row r="27" spans="1:26" ht="12">
      <c r="A27">
        <f t="shared" si="0"/>
        <v>21</v>
      </c>
      <c r="B27" s="9">
        <f>'# Firms &amp; Probs'!B27</f>
        <v>1</v>
      </c>
      <c r="C27" s="13">
        <f>'# Firms &amp; Probs'!C27</f>
        <v>0.162181009735893</v>
      </c>
      <c r="D27" s="13">
        <f>'# Firms &amp; Probs'!D27</f>
        <v>0.837818990264107</v>
      </c>
      <c r="F27">
        <f>'# Firms &amp; Probs'!H27</f>
        <v>20</v>
      </c>
      <c r="G27">
        <f>'# Firms &amp; Probs'!I27</f>
        <v>21</v>
      </c>
      <c r="H27" s="2">
        <f>'# Firms &amp; Probs'!N27</f>
        <v>0.25020027261172634</v>
      </c>
      <c r="I27" s="6">
        <f>'# Firms &amp; Probs'!U27</f>
        <v>5.2061930226036335</v>
      </c>
      <c r="J27" s="6"/>
      <c r="K27" s="3">
        <f>'# Firms &amp; Probs'!AA27</f>
        <v>-6.508278551452431</v>
      </c>
      <c r="L27" s="3">
        <f>'# Firms &amp; Probs'!AG27</f>
        <v>91.0673528346643</v>
      </c>
      <c r="M27" s="3">
        <f>'# Firms &amp; Probs'!AJ27</f>
        <v>84.55907428321187</v>
      </c>
      <c r="O27" s="3">
        <f>'# Firms &amp; Probs'!AP27</f>
        <v>-6.115126277223346</v>
      </c>
      <c r="P27" s="3">
        <f>'# Firms &amp; Probs'!AV27</f>
        <v>92.77420056043522</v>
      </c>
      <c r="R27" s="6">
        <f>'# Firms &amp; Probs'!AX27</f>
        <v>5.2061930226036335</v>
      </c>
      <c r="S27" s="3">
        <f>'# Firms &amp; Probs'!AY27</f>
        <v>-6.508278551452431</v>
      </c>
      <c r="T27" s="3">
        <f>'# Firms &amp; Probs'!AZ27</f>
        <v>91.0673528346643</v>
      </c>
      <c r="U27" s="3">
        <f>'# Firms &amp; Probs'!BA27</f>
        <v>84.55907428321187</v>
      </c>
      <c r="W27" s="6">
        <f>'# Firms &amp; Probs'!BC27</f>
        <v>5.2061930226036335</v>
      </c>
      <c r="X27" s="3">
        <f>'# Firms &amp; Probs'!BD27</f>
        <v>0</v>
      </c>
      <c r="Y27" s="3">
        <f>'# Firms &amp; Probs'!BE27</f>
        <v>0</v>
      </c>
      <c r="Z27" s="3">
        <f>'# Firms &amp; Probs'!BF27</f>
        <v>0</v>
      </c>
    </row>
    <row r="28" spans="1:26" ht="12">
      <c r="A28">
        <f t="shared" si="0"/>
        <v>22</v>
      </c>
      <c r="B28" s="9">
        <f>'# Firms &amp; Probs'!B28</f>
        <v>1</v>
      </c>
      <c r="C28" s="13">
        <f>'# Firms &amp; Probs'!C28</f>
        <v>0.16595869074375608</v>
      </c>
      <c r="D28" s="13">
        <f>'# Firms &amp; Probs'!D28</f>
        <v>0.834041309256244</v>
      </c>
      <c r="F28">
        <f>'# Firms &amp; Probs'!H28</f>
        <v>21</v>
      </c>
      <c r="G28">
        <f>'# Firms &amp; Probs'!I28</f>
        <v>22</v>
      </c>
      <c r="H28" s="2">
        <f>'# Firms &amp; Probs'!N28</f>
        <v>0.2638629121219891</v>
      </c>
      <c r="I28" s="6">
        <f>'# Firms &amp; Probs'!U28</f>
        <v>5.074455666731203</v>
      </c>
      <c r="J28" s="6"/>
      <c r="K28" s="3">
        <f>'# Firms &amp; Probs'!AA28</f>
        <v>-5.786905905348563</v>
      </c>
      <c r="L28" s="3">
        <f>'# Firms &amp; Probs'!AG28</f>
        <v>90.72559735560101</v>
      </c>
      <c r="M28" s="3">
        <f>'# Firms &amp; Probs'!AJ28</f>
        <v>84.93869145025245</v>
      </c>
      <c r="O28" s="3">
        <f>'# Firms &amp; Probs'!AP28</f>
        <v>-6.322500652189911</v>
      </c>
      <c r="P28" s="3">
        <f>'# Firms &amp; Probs'!AV28</f>
        <v>93.46119210244237</v>
      </c>
      <c r="R28" s="6">
        <f>'# Firms &amp; Probs'!AX28</f>
        <v>5.074455666731203</v>
      </c>
      <c r="S28" s="3">
        <f>'# Firms &amp; Probs'!AY28</f>
        <v>-6.322500652189911</v>
      </c>
      <c r="T28" s="3">
        <f>'# Firms &amp; Probs'!AZ28</f>
        <v>90.72559735560101</v>
      </c>
      <c r="U28" s="3">
        <f>'# Firms &amp; Probs'!BA28</f>
        <v>84.4030967034111</v>
      </c>
      <c r="W28" s="6">
        <f>'# Firms &amp; Probs'!BC28</f>
        <v>5.074455666731203</v>
      </c>
      <c r="X28" s="3">
        <f>'# Firms &amp; Probs'!BD28</f>
        <v>0.5355947468413476</v>
      </c>
      <c r="Y28" s="3">
        <f>'# Firms &amp; Probs'!BE28</f>
        <v>0</v>
      </c>
      <c r="Z28" s="3">
        <f>'# Firms &amp; Probs'!BF28</f>
        <v>0.5355947468413547</v>
      </c>
    </row>
    <row r="29" spans="1:26" ht="12">
      <c r="A29">
        <f t="shared" si="0"/>
        <v>23</v>
      </c>
      <c r="B29" s="9">
        <f>'# Firms &amp; Probs'!B29</f>
        <v>1</v>
      </c>
      <c r="C29" s="13">
        <f>'# Firms &amp; Probs'!C29</f>
        <v>0.16982436524617445</v>
      </c>
      <c r="D29" s="13">
        <f>'# Firms &amp; Probs'!D29</f>
        <v>0.8301756347538256</v>
      </c>
      <c r="F29">
        <f>'# Firms &amp; Probs'!H29</f>
        <v>22</v>
      </c>
      <c r="G29">
        <f>'# Firms &amp; Probs'!I29</f>
        <v>23</v>
      </c>
      <c r="H29" s="2">
        <f>'# Firms &amp; Probs'!N29</f>
        <v>0.2776209579513616</v>
      </c>
      <c r="I29" s="6">
        <f>'# Firms &amp; Probs'!U29</f>
        <v>4.946377260836694</v>
      </c>
      <c r="J29" s="6"/>
      <c r="K29" s="3">
        <f>'# Firms &amp; Probs'!AA29</f>
        <v>-5.060329251390467</v>
      </c>
      <c r="L29" s="3">
        <f>'# Firms &amp; Probs'!AG29</f>
        <v>90.36024720160071</v>
      </c>
      <c r="M29" s="3">
        <f>'# Firms &amp; Probs'!AJ29</f>
        <v>85.29991795021024</v>
      </c>
      <c r="O29" s="3">
        <f>'# Firms &amp; Probs'!AP29</f>
        <v>-6.524115290598233</v>
      </c>
      <c r="P29" s="3">
        <f>'# Firms &amp; Probs'!AV29</f>
        <v>94.12403324080847</v>
      </c>
      <c r="R29" s="6">
        <f>'# Firms &amp; Probs'!AX29</f>
        <v>4.946377260836694</v>
      </c>
      <c r="S29" s="3">
        <f>'# Firms &amp; Probs'!AY29</f>
        <v>-6.524115290598233</v>
      </c>
      <c r="T29" s="3">
        <f>'# Firms &amp; Probs'!AZ29</f>
        <v>90.36024720160071</v>
      </c>
      <c r="U29" s="3">
        <f>'# Firms &amp; Probs'!BA29</f>
        <v>83.83613191100248</v>
      </c>
      <c r="W29" s="6">
        <f>'# Firms &amp; Probs'!BC29</f>
        <v>4.946377260836694</v>
      </c>
      <c r="X29" s="3">
        <f>'# Firms &amp; Probs'!BD29</f>
        <v>1.4637860392077657</v>
      </c>
      <c r="Y29" s="3">
        <f>'# Firms &amp; Probs'!BE29</f>
        <v>0</v>
      </c>
      <c r="Z29" s="3">
        <f>'# Firms &amp; Probs'!BF29</f>
        <v>1.4637860392077613</v>
      </c>
    </row>
    <row r="30" spans="1:26" ht="12">
      <c r="A30">
        <f t="shared" si="0"/>
        <v>24</v>
      </c>
      <c r="B30" s="9">
        <f>'# Firms &amp; Probs'!B30</f>
        <v>1</v>
      </c>
      <c r="C30" s="13">
        <f>'# Firms &amp; Probs'!C30</f>
        <v>0.17378008287493757</v>
      </c>
      <c r="D30" s="13">
        <f>'# Firms &amp; Probs'!D30</f>
        <v>0.8262199171250624</v>
      </c>
      <c r="F30">
        <f>'# Firms &amp; Probs'!H30</f>
        <v>23</v>
      </c>
      <c r="G30">
        <f>'# Firms &amp; Probs'!I30</f>
        <v>24</v>
      </c>
      <c r="H30" s="2">
        <f>'# Firms &amp; Probs'!N30</f>
        <v>0.29146406239161</v>
      </c>
      <c r="I30" s="6">
        <f>'# Firms &amp; Probs'!U30</f>
        <v>4.821840017605553</v>
      </c>
      <c r="J30" s="6"/>
      <c r="K30" s="3">
        <f>'# Firms &amp; Probs'!AA30</f>
        <v>-4.328663811915828</v>
      </c>
      <c r="L30" s="3">
        <f>'# Firms &amp; Probs'!AG30</f>
        <v>89.9721142249042</v>
      </c>
      <c r="M30" s="3">
        <f>'# Firms &amp; Probs'!AJ30</f>
        <v>85.64345041298837</v>
      </c>
      <c r="O30" s="3">
        <f>'# Firms &amp; Probs'!AP30</f>
        <v>-6.720155607364006</v>
      </c>
      <c r="P30" s="3">
        <f>'# Firms &amp; Probs'!AV30</f>
        <v>94.76360602035238</v>
      </c>
      <c r="R30" s="6">
        <f>'# Firms &amp; Probs'!AX30</f>
        <v>4.821840017605553</v>
      </c>
      <c r="S30" s="3">
        <f>'# Firms &amp; Probs'!AY30</f>
        <v>-6.720155607364006</v>
      </c>
      <c r="T30" s="3">
        <f>'# Firms &amp; Probs'!AZ30</f>
        <v>89.9721142249042</v>
      </c>
      <c r="U30" s="3">
        <f>'# Firms &amp; Probs'!BA30</f>
        <v>83.2519586175402</v>
      </c>
      <c r="W30" s="6">
        <f>'# Firms &amp; Probs'!BC30</f>
        <v>4.821840017605553</v>
      </c>
      <c r="X30" s="3">
        <f>'# Firms &amp; Probs'!BD30</f>
        <v>2.3914917954481787</v>
      </c>
      <c r="Y30" s="3">
        <f>'# Firms &amp; Probs'!BE30</f>
        <v>0</v>
      </c>
      <c r="Z30" s="3">
        <f>'# Firms &amp; Probs'!BF30</f>
        <v>2.391491795448175</v>
      </c>
    </row>
    <row r="31" spans="1:26" ht="12">
      <c r="A31">
        <f t="shared" si="0"/>
        <v>25</v>
      </c>
      <c r="B31" s="9">
        <f>'# Firms &amp; Probs'!B31</f>
        <v>1</v>
      </c>
      <c r="C31" s="13">
        <f>'# Firms &amp; Probs'!C31</f>
        <v>0.1778279410038923</v>
      </c>
      <c r="D31" s="13">
        <f>'# Firms &amp; Probs'!D31</f>
        <v>0.8221720589961077</v>
      </c>
      <c r="F31">
        <f>'# Firms &amp; Probs'!H31</f>
        <v>24</v>
      </c>
      <c r="G31">
        <f>'# Firms &amp; Probs'!I31</f>
        <v>25</v>
      </c>
      <c r="H31" s="2">
        <f>'# Firms &amp; Probs'!N31</f>
        <v>0.30538164058837347</v>
      </c>
      <c r="I31" s="6">
        <f>'# Firms &amp; Probs'!U31</f>
        <v>4.700730747453328</v>
      </c>
      <c r="J31" s="6"/>
      <c r="K31" s="3">
        <f>'# Firms &amp; Probs'!AA31</f>
        <v>-3.592021149398592</v>
      </c>
      <c r="L31" s="3">
        <f>'# Firms &amp; Probs'!AG31</f>
        <v>89.56197775002913</v>
      </c>
      <c r="M31" s="3">
        <f>'# Firms &amp; Probs'!AJ31</f>
        <v>85.96995660063054</v>
      </c>
      <c r="O31" s="3">
        <f>'# Firms &amp; Probs'!AP31</f>
        <v>-6.910799779885541</v>
      </c>
      <c r="P31" s="3">
        <f>'# Firms &amp; Probs'!AV31</f>
        <v>95.38075638051609</v>
      </c>
      <c r="R31" s="6">
        <f>'# Firms &amp; Probs'!AX31</f>
        <v>4.700730747453328</v>
      </c>
      <c r="S31" s="3">
        <f>'# Firms &amp; Probs'!AY31</f>
        <v>-6.910799779885541</v>
      </c>
      <c r="T31" s="3">
        <f>'# Firms &amp; Probs'!AZ31</f>
        <v>89.56197775002913</v>
      </c>
      <c r="U31" s="3">
        <f>'# Firms &amp; Probs'!BA31</f>
        <v>82.65117797014359</v>
      </c>
      <c r="W31" s="6">
        <f>'# Firms &amp; Probs'!BC31</f>
        <v>4.700730747453328</v>
      </c>
      <c r="X31" s="3">
        <f>'# Firms &amp; Probs'!BD31</f>
        <v>3.318778630486949</v>
      </c>
      <c r="Y31" s="3">
        <f>'# Firms &amp; Probs'!BE31</f>
        <v>0</v>
      </c>
      <c r="Z31" s="3">
        <f>'# Firms &amp; Probs'!BF31</f>
        <v>3.318778630486946</v>
      </c>
    </row>
    <row r="32" spans="1:26" ht="12">
      <c r="A32">
        <f t="shared" si="0"/>
        <v>26</v>
      </c>
      <c r="B32" s="9">
        <f>'# Firms &amp; Probs'!B32</f>
        <v>1</v>
      </c>
      <c r="C32" s="13">
        <f>'# Firms &amp; Probs'!C32</f>
        <v>0.1819700858609984</v>
      </c>
      <c r="D32" s="13">
        <f>'# Firms &amp; Probs'!D32</f>
        <v>0.8180299141390016</v>
      </c>
      <c r="F32">
        <f>'# Firms &amp; Probs'!H32</f>
        <v>25</v>
      </c>
      <c r="G32">
        <f>'# Firms &amp; Probs'!I32</f>
        <v>26</v>
      </c>
      <c r="H32" s="2">
        <f>'# Firms &amp; Probs'!N32</f>
        <v>0.3193628991963787</v>
      </c>
      <c r="I32" s="6">
        <f>'# Firms &amp; Probs'!U32</f>
        <v>4.582940638905641</v>
      </c>
      <c r="J32" s="6"/>
      <c r="K32" s="3">
        <f>'# Firms &amp; Probs'!AA32</f>
        <v>-2.8505093354701936</v>
      </c>
      <c r="L32" s="3">
        <f>'# Firms &amp; Probs'!AG32</f>
        <v>89.13058613332295</v>
      </c>
      <c r="M32" s="3">
        <f>'# Firms &amp; Probs'!AJ32</f>
        <v>86.28007679785276</v>
      </c>
      <c r="O32" s="3">
        <f>'# Firms &amp; Probs'!AP32</f>
        <v>-7.096219093758628</v>
      </c>
      <c r="P32" s="3">
        <f>'# Firms &amp; Probs'!AV32</f>
        <v>95.97629589161139</v>
      </c>
      <c r="R32" s="6">
        <f>'# Firms &amp; Probs'!AX32</f>
        <v>4.582940638905641</v>
      </c>
      <c r="S32" s="3">
        <f>'# Firms &amp; Probs'!AY32</f>
        <v>-7.096219093758628</v>
      </c>
      <c r="T32" s="3">
        <f>'# Firms &amp; Probs'!AZ32</f>
        <v>89.13058613332295</v>
      </c>
      <c r="U32" s="3">
        <f>'# Firms &amp; Probs'!BA32</f>
        <v>82.03436703956432</v>
      </c>
      <c r="W32" s="6">
        <f>'# Firms &amp; Probs'!BC32</f>
        <v>4.582940638905641</v>
      </c>
      <c r="X32" s="3">
        <f>'# Firms &amp; Probs'!BD32</f>
        <v>4.245709758288434</v>
      </c>
      <c r="Y32" s="3">
        <f>'# Firms &amp; Probs'!BE32</f>
        <v>0</v>
      </c>
      <c r="Z32" s="3">
        <f>'# Firms &amp; Probs'!BF32</f>
        <v>4.2457097582884415</v>
      </c>
    </row>
    <row r="33" spans="1:26" ht="12">
      <c r="A33">
        <f t="shared" si="0"/>
        <v>27</v>
      </c>
      <c r="B33" s="9">
        <f>'# Firms &amp; Probs'!B33</f>
        <v>1</v>
      </c>
      <c r="C33" s="13">
        <f>'# Firms &amp; Probs'!C33</f>
        <v>0.1862087136662868</v>
      </c>
      <c r="D33" s="13">
        <f>'# Firms &amp; Probs'!D33</f>
        <v>0.8137912863337132</v>
      </c>
      <c r="F33">
        <f>'# Firms &amp; Probs'!H33</f>
        <v>26</v>
      </c>
      <c r="G33">
        <f>'# Firms &amp; Probs'!I33</f>
        <v>27</v>
      </c>
      <c r="H33" s="2">
        <f>'# Firms &amp; Probs'!N33</f>
        <v>0.333396866287844</v>
      </c>
      <c r="I33" s="6">
        <f>'# Firms &amp; Probs'!U33</f>
        <v>4.468365051517013</v>
      </c>
      <c r="J33" s="6"/>
      <c r="K33" s="3">
        <f>'# Firms &amp; Probs'!AA33</f>
        <v>-2.1042331101298863</v>
      </c>
      <c r="L33" s="3">
        <f>'# Firms &amp; Probs'!AG33</f>
        <v>88.67865823363711</v>
      </c>
      <c r="M33" s="3">
        <f>'# Firms &amp; Probs'!AJ33</f>
        <v>86.57442512350723</v>
      </c>
      <c r="O33" s="3">
        <f>'# Firms &amp; Probs'!AP33</f>
        <v>-7.276578268753395</v>
      </c>
      <c r="P33" s="3">
        <f>'# Firms &amp; Probs'!AV33</f>
        <v>96.55100339226063</v>
      </c>
      <c r="R33" s="6">
        <f>'# Firms &amp; Probs'!AX33</f>
        <v>4.468365051517013</v>
      </c>
      <c r="S33" s="3">
        <f>'# Firms &amp; Probs'!AY33</f>
        <v>-7.276578268753395</v>
      </c>
      <c r="T33" s="3">
        <f>'# Firms &amp; Probs'!AZ33</f>
        <v>88.67865823363711</v>
      </c>
      <c r="U33" s="3">
        <f>'# Firms &amp; Probs'!BA33</f>
        <v>81.40207996488371</v>
      </c>
      <c r="W33" s="6">
        <f>'# Firms &amp; Probs'!BC33</f>
        <v>4.468365051517013</v>
      </c>
      <c r="X33" s="3">
        <f>'# Firms &amp; Probs'!BD33</f>
        <v>5.172345158623509</v>
      </c>
      <c r="Y33" s="3">
        <f>'# Firms &amp; Probs'!BE33</f>
        <v>0</v>
      </c>
      <c r="Z33" s="3">
        <f>'# Firms &amp; Probs'!BF33</f>
        <v>5.172345158623514</v>
      </c>
    </row>
    <row r="34" spans="1:26" ht="12">
      <c r="A34">
        <f t="shared" si="0"/>
        <v>28</v>
      </c>
      <c r="B34" s="9">
        <f>'# Firms &amp; Probs'!B34</f>
        <v>1</v>
      </c>
      <c r="C34" s="13">
        <f>'# Firms &amp; Probs'!C34</f>
        <v>0.19054607179632477</v>
      </c>
      <c r="D34" s="13">
        <f>'# Firms &amp; Probs'!D34</f>
        <v>0.8094539282036752</v>
      </c>
      <c r="F34">
        <f>'# Firms &amp; Probs'!H34</f>
        <v>27</v>
      </c>
      <c r="G34">
        <f>'# Firms &amp; Probs'!I34</f>
        <v>28</v>
      </c>
      <c r="H34" s="2">
        <f>'# Firms &amp; Probs'!N34</f>
        <v>0.3474724223442141</v>
      </c>
      <c r="I34" s="6">
        <f>'# Firms &amp; Probs'!U34</f>
        <v>4.356903320498767</v>
      </c>
      <c r="J34" s="6"/>
      <c r="K34" s="3">
        <f>'# Firms &amp; Probs'!AA34</f>
        <v>-1.3532940317990514</v>
      </c>
      <c r="L34" s="3">
        <f>'# Firms &amp; Probs'!AG34</f>
        <v>88.20688479999768</v>
      </c>
      <c r="M34" s="3">
        <f>'# Firms &amp; Probs'!AJ34</f>
        <v>86.85359076819863</v>
      </c>
      <c r="O34" s="3">
        <f>'# Firms &amp; Probs'!AP34</f>
        <v>-7.452035766359344</v>
      </c>
      <c r="P34" s="3">
        <f>'# Firms &amp; Probs'!AV34</f>
        <v>97.10562653455797</v>
      </c>
      <c r="R34" s="6">
        <f>'# Firms &amp; Probs'!AX34</f>
        <v>4.356903320498767</v>
      </c>
      <c r="S34" s="3">
        <f>'# Firms &amp; Probs'!AY34</f>
        <v>-7.452035766359344</v>
      </c>
      <c r="T34" s="3">
        <f>'# Firms &amp; Probs'!AZ34</f>
        <v>88.20688479999768</v>
      </c>
      <c r="U34" s="3">
        <f>'# Firms &amp; Probs'!BA34</f>
        <v>80.75484903363834</v>
      </c>
      <c r="W34" s="6">
        <f>'# Firms &amp; Probs'!BC34</f>
        <v>4.356903320498767</v>
      </c>
      <c r="X34" s="3">
        <f>'# Firms &amp; Probs'!BD34</f>
        <v>6.098741734560293</v>
      </c>
      <c r="Y34" s="3">
        <f>'# Firms &amp; Probs'!BE34</f>
        <v>0</v>
      </c>
      <c r="Z34" s="3">
        <f>'# Firms &amp; Probs'!BF34</f>
        <v>6.098741734560292</v>
      </c>
    </row>
    <row r="35" spans="1:26" ht="12">
      <c r="A35">
        <f t="shared" si="0"/>
        <v>29</v>
      </c>
      <c r="B35" s="9">
        <f>'# Firms &amp; Probs'!B35</f>
        <v>1</v>
      </c>
      <c r="C35" s="13">
        <f>'# Firms &amp; Probs'!C35</f>
        <v>0.1949844599758046</v>
      </c>
      <c r="D35" s="13">
        <f>'# Firms &amp; Probs'!D35</f>
        <v>0.8050155400241954</v>
      </c>
      <c r="F35">
        <f>'# Firms &amp; Probs'!H35</f>
        <v>28</v>
      </c>
      <c r="G35">
        <f>'# Firms &amp; Probs'!I35</f>
        <v>29</v>
      </c>
      <c r="H35" s="2">
        <f>'# Firms &amp; Probs'!N35</f>
        <v>0.361578332150182</v>
      </c>
      <c r="I35" s="6">
        <f>'# Firms &amp; Probs'!U35</f>
        <v>4.2484585722883965</v>
      </c>
      <c r="J35" s="6"/>
      <c r="K35" s="3">
        <f>'# Firms &amp; Probs'!AA35</f>
        <v>-0.5977906188252309</v>
      </c>
      <c r="L35" s="3">
        <f>'# Firms &amp; Probs'!AG35</f>
        <v>87.7159297817088</v>
      </c>
      <c r="M35" s="3">
        <f>'# Firms &amp; Probs'!AJ35</f>
        <v>87.11813916288357</v>
      </c>
      <c r="O35" s="3">
        <f>'# Firms &amp; Probs'!AP35</f>
        <v>-7.622744080106804</v>
      </c>
      <c r="P35" s="3">
        <f>'# Firms &amp; Probs'!AV35</f>
        <v>97.64088324299036</v>
      </c>
      <c r="R35" s="6">
        <f>'# Firms &amp; Probs'!AX35</f>
        <v>4.2484585722883965</v>
      </c>
      <c r="S35" s="3">
        <f>'# Firms &amp; Probs'!AY35</f>
        <v>-7.622744080106804</v>
      </c>
      <c r="T35" s="3">
        <f>'# Firms &amp; Probs'!AZ35</f>
        <v>87.7159297817088</v>
      </c>
      <c r="U35" s="3">
        <f>'# Firms &amp; Probs'!BA35</f>
        <v>80.093185701602</v>
      </c>
      <c r="W35" s="6">
        <f>'# Firms &amp; Probs'!BC35</f>
        <v>4.2484585722883965</v>
      </c>
      <c r="X35" s="3">
        <f>'# Firms &amp; Probs'!BD35</f>
        <v>7.024953461281573</v>
      </c>
      <c r="Y35" s="3">
        <f>'# Firms &amp; Probs'!BE35</f>
        <v>0</v>
      </c>
      <c r="Z35" s="3">
        <f>'# Firms &amp; Probs'!BF35</f>
        <v>7.024953461281569</v>
      </c>
    </row>
    <row r="36" spans="1:26" ht="12">
      <c r="A36">
        <f t="shared" si="0"/>
        <v>30</v>
      </c>
      <c r="B36" s="9">
        <f>'# Firms &amp; Probs'!B36</f>
        <v>1</v>
      </c>
      <c r="C36" s="13">
        <f>'# Firms &amp; Probs'!C36</f>
        <v>0.199526231496888</v>
      </c>
      <c r="D36" s="13">
        <f>'# Firms &amp; Probs'!D36</f>
        <v>0.800473768503112</v>
      </c>
      <c r="F36">
        <f>'# Firms &amp; Probs'!H36</f>
        <v>29</v>
      </c>
      <c r="G36">
        <f>'# Firms &amp; Probs'!I36</f>
        <v>30</v>
      </c>
      <c r="H36" s="2">
        <f>'# Firms &amp; Probs'!N36</f>
        <v>0.3757032773995366</v>
      </c>
      <c r="I36" s="6">
        <f>'# Firms &amp; Probs'!U36</f>
        <v>4.1429375503498544</v>
      </c>
      <c r="J36" s="6"/>
      <c r="K36" s="3">
        <f>'# Firms &amp; Probs'!AA36</f>
        <v>0.16218151700304784</v>
      </c>
      <c r="L36" s="3">
        <f>'# Firms &amp; Probs'!AG36</f>
        <v>87.20643156592052</v>
      </c>
      <c r="M36" s="3">
        <f>'# Firms &amp; Probs'!AJ36</f>
        <v>87.36861308292357</v>
      </c>
      <c r="O36" s="3">
        <f>'# Firms &amp; Probs'!AP36</f>
        <v>-7.788850009783494</v>
      </c>
      <c r="P36" s="3">
        <f>'# Firms &amp; Probs'!AV36</f>
        <v>98.15746309270706</v>
      </c>
      <c r="R36" s="6">
        <f>'# Firms &amp; Probs'!AX36</f>
        <v>4.1429375503498544</v>
      </c>
      <c r="S36" s="3">
        <f>'# Firms &amp; Probs'!AY36</f>
        <v>-7.788850009783494</v>
      </c>
      <c r="T36" s="3">
        <f>'# Firms &amp; Probs'!AZ36</f>
        <v>87.20643156592052</v>
      </c>
      <c r="U36" s="3">
        <f>'# Firms &amp; Probs'!BA36</f>
        <v>79.41758155613704</v>
      </c>
      <c r="W36" s="6">
        <f>'# Firms &amp; Probs'!BC36</f>
        <v>4.1429375503498544</v>
      </c>
      <c r="X36" s="3">
        <f>'# Firms &amp; Probs'!BD36</f>
        <v>7.951031526786542</v>
      </c>
      <c r="Y36" s="3">
        <f>'# Firms &amp; Probs'!BE36</f>
        <v>0</v>
      </c>
      <c r="Z36" s="3">
        <f>'# Firms &amp; Probs'!BF36</f>
        <v>7.951031526786537</v>
      </c>
    </row>
    <row r="37" spans="1:26" ht="12">
      <c r="A37">
        <f t="shared" si="0"/>
        <v>31</v>
      </c>
      <c r="B37" s="9">
        <f>'# Firms &amp; Probs'!B37</f>
        <v>1</v>
      </c>
      <c r="C37" s="13">
        <f>'# Firms &amp; Probs'!C37</f>
        <v>0.204173794466953</v>
      </c>
      <c r="D37" s="13">
        <f>'# Firms &amp; Probs'!D37</f>
        <v>0.795826205533047</v>
      </c>
      <c r="F37">
        <f>'# Firms &amp; Probs'!H37</f>
        <v>30</v>
      </c>
      <c r="G37">
        <f>'# Firms &amp; Probs'!I37</f>
        <v>31</v>
      </c>
      <c r="H37" s="2">
        <f>'# Firms &amp; Probs'!N37</f>
        <v>0.38983588981489314</v>
      </c>
      <c r="I37" s="6">
        <f>'# Firms &amp; Probs'!U37</f>
        <v>4.040250450546344</v>
      </c>
      <c r="J37" s="6"/>
      <c r="K37" s="3">
        <f>'# Firms &amp; Probs'!AA37</f>
        <v>0.9265295444114354</v>
      </c>
      <c r="L37" s="3">
        <f>'# Firms &amp; Probs'!AG37</f>
        <v>86.67900414732344</v>
      </c>
      <c r="M37" s="3">
        <f>'# Firms &amp; Probs'!AJ37</f>
        <v>87.60553369173488</v>
      </c>
      <c r="O37" s="3">
        <f>'# Firms &amp; Probs'!AP37</f>
        <v>-7.950494920582399</v>
      </c>
      <c r="P37" s="3">
        <f>'# Firms &amp; Probs'!AV37</f>
        <v>98.65602861231727</v>
      </c>
      <c r="R37" s="6">
        <f>'# Firms &amp; Probs'!AX37</f>
        <v>4.040250450546344</v>
      </c>
      <c r="S37" s="3">
        <f>'# Firms &amp; Probs'!AY37</f>
        <v>-7.950494920582399</v>
      </c>
      <c r="T37" s="3">
        <f>'# Firms &amp; Probs'!AZ37</f>
        <v>86.67900414732344</v>
      </c>
      <c r="U37" s="3">
        <f>'# Firms &amp; Probs'!BA37</f>
        <v>78.72850922674104</v>
      </c>
      <c r="W37" s="6">
        <f>'# Firms &amp; Probs'!BC37</f>
        <v>4.040250450546344</v>
      </c>
      <c r="X37" s="3">
        <f>'# Firms &amp; Probs'!BD37</f>
        <v>8.877024464993834</v>
      </c>
      <c r="Y37" s="3">
        <f>'# Firms &amp; Probs'!BE37</f>
        <v>0</v>
      </c>
      <c r="Z37" s="3">
        <f>'# Firms &amp; Probs'!BF37</f>
        <v>8.877024464993838</v>
      </c>
    </row>
    <row r="38" spans="1:26" ht="12">
      <c r="A38">
        <f t="shared" si="0"/>
        <v>32</v>
      </c>
      <c r="B38" s="9">
        <f>'# Firms &amp; Probs'!B38</f>
        <v>1</v>
      </c>
      <c r="C38" s="13">
        <f>'# Firms &amp; Probs'!C38</f>
        <v>0.20892961308540395</v>
      </c>
      <c r="D38" s="13">
        <f>'# Firms &amp; Probs'!D38</f>
        <v>0.7910703869145961</v>
      </c>
      <c r="F38">
        <f>'# Firms &amp; Probs'!H38</f>
        <v>31</v>
      </c>
      <c r="G38">
        <f>'# Firms &amp; Probs'!I38</f>
        <v>32</v>
      </c>
      <c r="H38" s="2">
        <f>'# Firms &amp; Probs'!N38</f>
        <v>0.4039647845779185</v>
      </c>
      <c r="I38" s="6">
        <f>'# Firms &amp; Probs'!U38</f>
        <v>3.940310765475333</v>
      </c>
      <c r="J38" s="6"/>
      <c r="K38" s="3">
        <f>'# Firms &amp; Probs'!AA38</f>
        <v>1.695163293582839</v>
      </c>
      <c r="L38" s="3">
        <f>'# Firms &amp; Probs'!AG38</f>
        <v>86.13423823429218</v>
      </c>
      <c r="M38" s="3">
        <f>'# Firms &amp; Probs'!AJ38</f>
        <v>87.82940152787502</v>
      </c>
      <c r="O38" s="3">
        <f>'# Firms &amp; Probs'!AP38</f>
        <v>-8.107814988141868</v>
      </c>
      <c r="P38" s="3">
        <f>'# Firms &amp; Probs'!AV38</f>
        <v>99.13721651601689</v>
      </c>
      <c r="R38" s="6">
        <f>'# Firms &amp; Probs'!AX38</f>
        <v>3.940310765475333</v>
      </c>
      <c r="S38" s="3">
        <f>'# Firms &amp; Probs'!AY38</f>
        <v>-8.107814988141868</v>
      </c>
      <c r="T38" s="3">
        <f>'# Firms &amp; Probs'!AZ38</f>
        <v>86.13423823429218</v>
      </c>
      <c r="U38" s="3">
        <f>'# Firms &amp; Probs'!BA38</f>
        <v>78.02642324615032</v>
      </c>
      <c r="W38" s="6">
        <f>'# Firms &amp; Probs'!BC38</f>
        <v>3.940310765475333</v>
      </c>
      <c r="X38" s="3">
        <f>'# Firms &amp; Probs'!BD38</f>
        <v>9.802978281724707</v>
      </c>
      <c r="Y38" s="3">
        <f>'# Firms &amp; Probs'!BE38</f>
        <v>0</v>
      </c>
      <c r="Z38" s="3">
        <f>'# Firms &amp; Probs'!BF38</f>
        <v>9.802978281724705</v>
      </c>
    </row>
    <row r="39" spans="1:26" ht="12">
      <c r="A39">
        <f t="shared" si="0"/>
        <v>33</v>
      </c>
      <c r="B39" s="9">
        <f>'# Firms &amp; Probs'!B39</f>
        <v>1</v>
      </c>
      <c r="C39" s="13">
        <f>'# Firms &amp; Probs'!C39</f>
        <v>0.2137962089502232</v>
      </c>
      <c r="D39" s="13">
        <f>'# Firms &amp; Probs'!D39</f>
        <v>0.7862037910497768</v>
      </c>
      <c r="F39">
        <f>'# Firms &amp; Probs'!H39</f>
        <v>32</v>
      </c>
      <c r="G39">
        <f>'# Firms &amp; Probs'!I39</f>
        <v>33</v>
      </c>
      <c r="H39" s="2">
        <f>'# Firms &amp; Probs'!N39</f>
        <v>0.41807859386335944</v>
      </c>
      <c r="I39" s="6">
        <f>'# Firms &amp; Probs'!U39</f>
        <v>3.8430351371994758</v>
      </c>
      <c r="J39" s="6"/>
      <c r="K39" s="3">
        <f>'# Firms &amp; Probs'!AA39</f>
        <v>2.467995143641878</v>
      </c>
      <c r="L39" s="3">
        <f>'# Firms &amp; Probs'!AG39</f>
        <v>85.57270229548806</v>
      </c>
      <c r="M39" s="3">
        <f>'# Firms &amp; Probs'!AJ39</f>
        <v>88.04069743912993</v>
      </c>
      <c r="O39" s="3">
        <f>'# Firms &amp; Probs'!AP39</f>
        <v>-8.260941430369236</v>
      </c>
      <c r="P39" s="3">
        <f>'# Firms &amp; Probs'!AV39</f>
        <v>99.60163886949917</v>
      </c>
      <c r="R39" s="6">
        <f>'# Firms &amp; Probs'!AX39</f>
        <v>3.8430351371994758</v>
      </c>
      <c r="S39" s="3">
        <f>'# Firms &amp; Probs'!AY39</f>
        <v>-8.260941430369236</v>
      </c>
      <c r="T39" s="3">
        <f>'# Firms &amp; Probs'!AZ39</f>
        <v>85.57270229548806</v>
      </c>
      <c r="U39" s="3">
        <f>'# Firms &amp; Probs'!BA39</f>
        <v>77.31176086511883</v>
      </c>
      <c r="W39" s="6">
        <f>'# Firms &amp; Probs'!BC39</f>
        <v>3.8430351371994758</v>
      </c>
      <c r="X39" s="3">
        <f>'# Firms &amp; Probs'!BD39</f>
        <v>10.728936574011115</v>
      </c>
      <c r="Y39" s="3">
        <f>'# Firms &amp; Probs'!BE39</f>
        <v>0</v>
      </c>
      <c r="Z39" s="3">
        <f>'# Firms &amp; Probs'!BF39</f>
        <v>10.728936574011101</v>
      </c>
    </row>
    <row r="40" spans="1:26" ht="12">
      <c r="A40">
        <f t="shared" si="0"/>
        <v>34</v>
      </c>
      <c r="B40" s="9">
        <f>'# Firms &amp; Probs'!B40</f>
        <v>1</v>
      </c>
      <c r="C40" s="13">
        <f>'# Firms &amp; Probs'!C40</f>
        <v>0.2187761623949553</v>
      </c>
      <c r="D40" s="13">
        <f>'# Firms &amp; Probs'!D40</f>
        <v>0.7812238376050447</v>
      </c>
      <c r="F40">
        <f>'# Firms &amp; Probs'!H40</f>
        <v>33</v>
      </c>
      <c r="G40">
        <f>'# Firms &amp; Probs'!I40</f>
        <v>34</v>
      </c>
      <c r="H40" s="2">
        <f>'# Firms &amp; Probs'!N40</f>
        <v>0.43216600026905777</v>
      </c>
      <c r="I40" s="6">
        <f>'# Firms &amp; Probs'!U40</f>
        <v>3.748343217847741</v>
      </c>
      <c r="J40" s="6"/>
      <c r="K40" s="3">
        <f>'# Firms &amp; Probs'!AA40</f>
        <v>3.2449399162656922</v>
      </c>
      <c r="L40" s="3">
        <f>'# Firms &amp; Probs'!AG40</f>
        <v>84.9949435506436</v>
      </c>
      <c r="M40" s="3">
        <f>'# Firms &amp; Probs'!AJ40</f>
        <v>88.23988346690929</v>
      </c>
      <c r="O40" s="3">
        <f>'# Firms &amp; Probs'!AP40</f>
        <v>-8.410000726875579</v>
      </c>
      <c r="P40" s="3">
        <f>'# Firms &amp; Probs'!AV40</f>
        <v>100.04988419378488</v>
      </c>
      <c r="R40" s="6">
        <f>'# Firms &amp; Probs'!AX40</f>
        <v>3.748343217847741</v>
      </c>
      <c r="S40" s="3">
        <f>'# Firms &amp; Probs'!AY40</f>
        <v>-8.410000726875579</v>
      </c>
      <c r="T40" s="3">
        <f>'# Firms &amp; Probs'!AZ40</f>
        <v>84.9949435506436</v>
      </c>
      <c r="U40" s="3">
        <f>'# Firms &amp; Probs'!BA40</f>
        <v>76.58494282376802</v>
      </c>
      <c r="W40" s="6">
        <f>'# Firms &amp; Probs'!BC40</f>
        <v>3.748343217847741</v>
      </c>
      <c r="X40" s="3">
        <f>'# Firms &amp; Probs'!BD40</f>
        <v>11.65494064314127</v>
      </c>
      <c r="Y40" s="3">
        <f>'# Firms &amp; Probs'!BE40</f>
        <v>0</v>
      </c>
      <c r="Z40" s="3">
        <f>'# Firms &amp; Probs'!BF40</f>
        <v>11.654940643141273</v>
      </c>
    </row>
    <row r="41" spans="1:26" ht="12">
      <c r="A41">
        <f t="shared" si="0"/>
        <v>35</v>
      </c>
      <c r="B41" s="9">
        <f>'# Firms &amp; Probs'!B41</f>
        <v>1</v>
      </c>
      <c r="C41" s="13">
        <f>'# Firms &amp; Probs'!C41</f>
        <v>0.22387211385683395</v>
      </c>
      <c r="D41" s="13">
        <f>'# Firms &amp; Probs'!D41</f>
        <v>0.7761278861431661</v>
      </c>
      <c r="F41">
        <f>'# Firms &amp; Probs'!H41</f>
        <v>34</v>
      </c>
      <c r="G41">
        <f>'# Firms &amp; Probs'!I41</f>
        <v>35</v>
      </c>
      <c r="H41" s="2">
        <f>'# Firms &amp; Probs'!N41</f>
        <v>0.4462157699352251</v>
      </c>
      <c r="I41" s="6">
        <f>'# Firms &amp; Probs'!U41</f>
        <v>3.6561575375983044</v>
      </c>
      <c r="J41" s="6"/>
      <c r="K41" s="3">
        <f>'# Firms &amp; Probs'!AA41</f>
        <v>4.025914775035865</v>
      </c>
      <c r="L41" s="3">
        <f>'# Firms &amp; Probs'!AG41</f>
        <v>84.4014889089882</v>
      </c>
      <c r="M41" s="3">
        <f>'# Firms &amp; Probs'!AJ41</f>
        <v>88.42740368402406</v>
      </c>
      <c r="O41" s="3">
        <f>'# Firms &amp; Probs'!AP41</f>
        <v>-8.555114826790467</v>
      </c>
      <c r="P41" s="3">
        <f>'# Firms &amp; Probs'!AV41</f>
        <v>100.48251851081453</v>
      </c>
      <c r="R41" s="6">
        <f>'# Firms &amp; Probs'!AX41</f>
        <v>3.6561575375983044</v>
      </c>
      <c r="S41" s="3">
        <f>'# Firms &amp; Probs'!AY41</f>
        <v>-8.555114826790467</v>
      </c>
      <c r="T41" s="3">
        <f>'# Firms &amp; Probs'!AZ41</f>
        <v>84.4014889089882</v>
      </c>
      <c r="U41" s="3">
        <f>'# Firms &amp; Probs'!BA41</f>
        <v>75.84637408219773</v>
      </c>
      <c r="W41" s="6">
        <f>'# Firms &amp; Probs'!BC41</f>
        <v>3.6561575375983044</v>
      </c>
      <c r="X41" s="3">
        <f>'# Firms &amp; Probs'!BD41</f>
        <v>12.581029601826332</v>
      </c>
      <c r="Y41" s="3">
        <f>'# Firms &amp; Probs'!BE41</f>
        <v>0</v>
      </c>
      <c r="Z41" s="3">
        <f>'# Firms &amp; Probs'!BF41</f>
        <v>12.58102960182633</v>
      </c>
    </row>
    <row r="42" spans="1:26" ht="12">
      <c r="A42">
        <f t="shared" si="0"/>
        <v>36</v>
      </c>
      <c r="B42" s="9">
        <f>'# Firms &amp; Probs'!B42</f>
        <v>1</v>
      </c>
      <c r="C42" s="13">
        <f>'# Firms &amp; Probs'!C42</f>
        <v>0.22908676527677732</v>
      </c>
      <c r="D42" s="13">
        <f>'# Firms &amp; Probs'!D42</f>
        <v>0.7709132347232227</v>
      </c>
      <c r="F42">
        <f>'# Firms &amp; Probs'!H42</f>
        <v>35</v>
      </c>
      <c r="G42">
        <f>'# Firms &amp; Probs'!I42</f>
        <v>36</v>
      </c>
      <c r="H42" s="2">
        <f>'# Firms &amp; Probs'!N42</f>
        <v>0.46021678514952014</v>
      </c>
      <c r="I42" s="6">
        <f>'# Firms &amp; Probs'!U42</f>
        <v>3.566403379589143</v>
      </c>
      <c r="J42" s="6"/>
      <c r="K42" s="3">
        <f>'# Firms &amp; Probs'!AA42</f>
        <v>4.810839130173188</v>
      </c>
      <c r="L42" s="3">
        <f>'# Firms &amp; Probs'!AG42</f>
        <v>83.79284585853043</v>
      </c>
      <c r="M42" s="3">
        <f>'# Firms &amp; Probs'!AJ42</f>
        <v>88.60368498870362</v>
      </c>
      <c r="O42" s="3">
        <f>'# Firms &amp; Probs'!AP42</f>
        <v>-8.696401345671445</v>
      </c>
      <c r="P42" s="3">
        <f>'# Firms &amp; Probs'!AV42</f>
        <v>100.90008633437506</v>
      </c>
      <c r="R42" s="6">
        <f>'# Firms &amp; Probs'!AX42</f>
        <v>3.566403379589143</v>
      </c>
      <c r="S42" s="3">
        <f>'# Firms &amp; Probs'!AY42</f>
        <v>-8.696401345671445</v>
      </c>
      <c r="T42" s="3">
        <f>'# Firms &amp; Probs'!AZ42</f>
        <v>83.79284585853043</v>
      </c>
      <c r="U42" s="3">
        <f>'# Firms &amp; Probs'!BA42</f>
        <v>75.09644451285898</v>
      </c>
      <c r="W42" s="6">
        <f>'# Firms &amp; Probs'!BC42</f>
        <v>3.566403379589143</v>
      </c>
      <c r="X42" s="3">
        <f>'# Firms &amp; Probs'!BD42</f>
        <v>13.507240475844632</v>
      </c>
      <c r="Y42" s="3">
        <f>'# Firms &amp; Probs'!BE42</f>
        <v>0</v>
      </c>
      <c r="Z42" s="3">
        <f>'# Firms &amp; Probs'!BF42</f>
        <v>13.50724047584464</v>
      </c>
    </row>
    <row r="43" spans="1:26" ht="12">
      <c r="A43">
        <f t="shared" si="0"/>
        <v>37</v>
      </c>
      <c r="B43" s="9">
        <f>'# Firms &amp; Probs'!B43</f>
        <v>1</v>
      </c>
      <c r="C43" s="13">
        <f>'# Firms &amp; Probs'!C43</f>
        <v>0.23442288153199223</v>
      </c>
      <c r="D43" s="13">
        <f>'# Firms &amp; Probs'!D43</f>
        <v>0.7655771184680078</v>
      </c>
      <c r="F43">
        <f>'# Firms &amp; Probs'!H43</f>
        <v>36</v>
      </c>
      <c r="G43">
        <f>'# Firms &amp; Probs'!I43</f>
        <v>37</v>
      </c>
      <c r="H43" s="2">
        <f>'# Firms &amp; Probs'!N43</f>
        <v>0.47415807623987954</v>
      </c>
      <c r="I43" s="6">
        <f>'# Firms &amp; Probs'!U43</f>
        <v>3.4790086613339195</v>
      </c>
      <c r="J43" s="6"/>
      <c r="K43" s="3">
        <f>'# Firms &amp; Probs'!AA43</f>
        <v>5.5996345483220615</v>
      </c>
      <c r="L43" s="3">
        <f>'# Firms &amp; Probs'!AG43</f>
        <v>83.16950330918837</v>
      </c>
      <c r="M43" s="3">
        <f>'# Firms &amp; Probs'!AJ43</f>
        <v>88.76913785751043</v>
      </c>
      <c r="O43" s="3">
        <f>'# Firms &amp; Probs'!AP43</f>
        <v>-8.833973752173259</v>
      </c>
      <c r="P43" s="3">
        <f>'# Firms &amp; Probs'!AV43</f>
        <v>101.3031116096837</v>
      </c>
      <c r="R43" s="6">
        <f>'# Firms &amp; Probs'!AX43</f>
        <v>3.4790086613339195</v>
      </c>
      <c r="S43" s="3">
        <f>'# Firms &amp; Probs'!AY43</f>
        <v>-8.833973752173259</v>
      </c>
      <c r="T43" s="3">
        <f>'# Firms &amp; Probs'!AZ43</f>
        <v>83.16950330918837</v>
      </c>
      <c r="U43" s="3">
        <f>'# Firms &amp; Probs'!BA43</f>
        <v>74.33552955701511</v>
      </c>
      <c r="W43" s="6">
        <f>'# Firms &amp; Probs'!BC43</f>
        <v>3.4790086613339195</v>
      </c>
      <c r="X43" s="3">
        <f>'# Firms &amp; Probs'!BD43</f>
        <v>14.43360830049532</v>
      </c>
      <c r="Y43" s="3">
        <f>'# Firms &amp; Probs'!BE43</f>
        <v>0</v>
      </c>
      <c r="Z43" s="3">
        <f>'# Firms &amp; Probs'!BF43</f>
        <v>14.433608300495322</v>
      </c>
    </row>
    <row r="44" spans="1:26" ht="12">
      <c r="A44">
        <f t="shared" si="0"/>
        <v>38</v>
      </c>
      <c r="B44" s="9">
        <f>'# Firms &amp; Probs'!B44</f>
        <v>1</v>
      </c>
      <c r="C44" s="13">
        <f>'# Firms &amp; Probs'!C44</f>
        <v>0.23988329190194907</v>
      </c>
      <c r="D44" s="13">
        <f>'# Firms &amp; Probs'!D44</f>
        <v>0.7601167080980509</v>
      </c>
      <c r="F44">
        <f>'# Firms &amp; Probs'!H44</f>
        <v>37</v>
      </c>
      <c r="G44">
        <f>'# Firms &amp; Probs'!I44</f>
        <v>38</v>
      </c>
      <c r="H44" s="2">
        <f>'# Firms &amp; Probs'!N44</f>
        <v>0.4880288525645126</v>
      </c>
      <c r="I44" s="6">
        <f>'# Firms &amp; Probs'!U44</f>
        <v>3.3939038222499414</v>
      </c>
      <c r="J44" s="6"/>
      <c r="K44" s="3">
        <f>'# Firms &amp; Probs'!AA44</f>
        <v>6.392224667074422</v>
      </c>
      <c r="L44" s="3">
        <f>'# Firms &amp; Probs'!AG44</f>
        <v>82.53193239255305</v>
      </c>
      <c r="M44" s="3">
        <f>'# Firms &amp; Probs'!AJ44</f>
        <v>88.92415705962746</v>
      </c>
      <c r="O44" s="3">
        <f>'# Firms &amp; Probs'!AP44</f>
        <v>-8.967941545095721</v>
      </c>
      <c r="P44" s="3">
        <f>'# Firms &amp; Probs'!AV44</f>
        <v>101.69209860472318</v>
      </c>
      <c r="R44" s="6">
        <f>'# Firms &amp; Probs'!AX44</f>
        <v>3.3939038222499414</v>
      </c>
      <c r="S44" s="3">
        <f>'# Firms &amp; Probs'!AY44</f>
        <v>-8.967941545095721</v>
      </c>
      <c r="T44" s="3">
        <f>'# Firms &amp; Probs'!AZ44</f>
        <v>82.53193239255305</v>
      </c>
      <c r="U44" s="3">
        <f>'# Firms &amp; Probs'!BA44</f>
        <v>73.56399084745732</v>
      </c>
      <c r="W44" s="6">
        <f>'# Firms &amp; Probs'!BC44</f>
        <v>3.3939038222499414</v>
      </c>
      <c r="X44" s="3">
        <f>'# Firms &amp; Probs'!BD44</f>
        <v>15.360166212170142</v>
      </c>
      <c r="Y44" s="3">
        <f>'# Firms &amp; Probs'!BE44</f>
        <v>0</v>
      </c>
      <c r="Z44" s="3">
        <f>'# Firms &amp; Probs'!BF44</f>
        <v>15.360166212170142</v>
      </c>
    </row>
    <row r="45" spans="1:26" ht="12">
      <c r="A45">
        <f t="shared" si="0"/>
        <v>39</v>
      </c>
      <c r="B45" s="9">
        <f>'# Firms &amp; Probs'!B45</f>
        <v>1</v>
      </c>
      <c r="C45" s="13">
        <f>'# Firms &amp; Probs'!C45</f>
        <v>0.2454708915685031</v>
      </c>
      <c r="D45" s="13">
        <f>'# Firms &amp; Probs'!D45</f>
        <v>0.7545291084314969</v>
      </c>
      <c r="F45">
        <f>'# Firms &amp; Probs'!H45</f>
        <v>38</v>
      </c>
      <c r="G45">
        <f>'# Firms &amp; Probs'!I45</f>
        <v>39</v>
      </c>
      <c r="H45" s="2">
        <f>'# Firms &amp; Probs'!N45</f>
        <v>0.5018185324178532</v>
      </c>
      <c r="I45" s="6">
        <f>'# Firms &amp; Probs'!U45</f>
        <v>3.3110217169319287</v>
      </c>
      <c r="J45" s="6"/>
      <c r="K45" s="3">
        <f>'# Firms &amp; Probs'!AA45</f>
        <v>7.18853511394442</v>
      </c>
      <c r="L45" s="3">
        <f>'# Firms &amp; Probs'!AG45</f>
        <v>81.88058722087848</v>
      </c>
      <c r="M45" s="3">
        <f>'# Firms &amp; Probs'!AJ45</f>
        <v>89.06912233482291</v>
      </c>
      <c r="O45" s="3">
        <f>'# Firms &amp; Probs'!AP45</f>
        <v>-9.098410421386813</v>
      </c>
      <c r="P45" s="3">
        <f>'# Firms &amp; Probs'!AV45</f>
        <v>102.06753275620972</v>
      </c>
      <c r="R45" s="6">
        <f>'# Firms &amp; Probs'!AX45</f>
        <v>3.3110217169319287</v>
      </c>
      <c r="S45" s="3">
        <f>'# Firms &amp; Probs'!AY45</f>
        <v>-9.098410421386813</v>
      </c>
      <c r="T45" s="3">
        <f>'# Firms &amp; Probs'!AZ45</f>
        <v>81.88058722087848</v>
      </c>
      <c r="U45" s="3">
        <f>'# Firms &amp; Probs'!BA45</f>
        <v>72.78217679949167</v>
      </c>
      <c r="W45" s="6">
        <f>'# Firms &amp; Probs'!BC45</f>
        <v>3.3110217169319287</v>
      </c>
      <c r="X45" s="3">
        <f>'# Firms &amp; Probs'!BD45</f>
        <v>16.286945535331235</v>
      </c>
      <c r="Y45" s="3">
        <f>'# Firms &amp; Probs'!BE45</f>
        <v>0</v>
      </c>
      <c r="Z45" s="3">
        <f>'# Firms &amp; Probs'!BF45</f>
        <v>16.286945535331242</v>
      </c>
    </row>
    <row r="46" spans="1:26" ht="12">
      <c r="A46">
        <f t="shared" si="0"/>
        <v>40</v>
      </c>
      <c r="B46" s="9">
        <f>'# Firms &amp; Probs'!B46</f>
        <v>1</v>
      </c>
      <c r="C46" s="13">
        <f>'# Firms &amp; Probs'!C46</f>
        <v>0.25118864315095807</v>
      </c>
      <c r="D46" s="13">
        <f>'# Firms &amp; Probs'!D46</f>
        <v>0.748811356849042</v>
      </c>
      <c r="F46">
        <f>'# Firms &amp; Probs'!H46</f>
        <v>39</v>
      </c>
      <c r="G46">
        <f>'# Firms &amp; Probs'!I46</f>
        <v>40</v>
      </c>
      <c r="H46" s="2">
        <f>'# Firms &amp; Probs'!N46</f>
        <v>0.5155167716824322</v>
      </c>
      <c r="I46" s="6">
        <f>'# Firms &amp; Probs'!U46</f>
        <v>3.2302975138302275</v>
      </c>
      <c r="J46" s="6"/>
      <c r="K46" s="3">
        <f>'# Firms &amp; Probs'!AA46</f>
        <v>7.988493429524608</v>
      </c>
      <c r="L46" s="3">
        <f>'# Firms &amp; Probs'!AG46</f>
        <v>81.21590560771666</v>
      </c>
      <c r="M46" s="3">
        <f>'# Firms &amp; Probs'!AJ46</f>
        <v>89.20439903724127</v>
      </c>
      <c r="O46" s="3">
        <f>'# Firms &amp; Probs'!AP46</f>
        <v>-9.225482435638412</v>
      </c>
      <c r="P46" s="3">
        <f>'# Firms &amp; Probs'!AV46</f>
        <v>102.42988147287969</v>
      </c>
      <c r="R46" s="6">
        <f>'# Firms &amp; Probs'!AX46</f>
        <v>3.2302975138302275</v>
      </c>
      <c r="S46" s="3">
        <f>'# Firms &amp; Probs'!AY46</f>
        <v>-9.225482435638412</v>
      </c>
      <c r="T46" s="3">
        <f>'# Firms &amp; Probs'!AZ46</f>
        <v>81.21590560771666</v>
      </c>
      <c r="U46" s="3">
        <f>'# Firms &amp; Probs'!BA46</f>
        <v>71.99042317207825</v>
      </c>
      <c r="W46" s="6">
        <f>'# Firms &amp; Probs'!BC46</f>
        <v>3.2302975138302275</v>
      </c>
      <c r="X46" s="3">
        <f>'# Firms &amp; Probs'!BD46</f>
        <v>17.21397586516302</v>
      </c>
      <c r="Y46" s="3">
        <f>'# Firms &amp; Probs'!BE46</f>
        <v>0</v>
      </c>
      <c r="Z46" s="3">
        <f>'# Firms &amp; Probs'!BF46</f>
        <v>17.21397586516302</v>
      </c>
    </row>
    <row r="47" spans="1:26" ht="12">
      <c r="A47">
        <f t="shared" si="0"/>
        <v>41</v>
      </c>
      <c r="B47" s="9">
        <f>'# Firms &amp; Probs'!B47</f>
        <v>1</v>
      </c>
      <c r="C47" s="13">
        <f>'# Firms &amp; Probs'!C47</f>
        <v>0.25703957827688645</v>
      </c>
      <c r="D47" s="13">
        <f>'# Firms &amp; Probs'!D47</f>
        <v>0.7429604217231136</v>
      </c>
      <c r="F47">
        <f>'# Firms &amp; Probs'!H47</f>
        <v>40</v>
      </c>
      <c r="G47">
        <f>'# Firms &amp; Probs'!I47</f>
        <v>41</v>
      </c>
      <c r="H47" s="2">
        <f>'# Firms &amp; Probs'!N47</f>
        <v>0.5291134910694077</v>
      </c>
      <c r="I47" s="6">
        <f>'# Firms &amp; Probs'!U47</f>
        <v>3.1516685990150823</v>
      </c>
      <c r="J47" s="6"/>
      <c r="K47" s="3">
        <f>'# Firms &amp; Probs'!AA47</f>
        <v>8.79202899457285</v>
      </c>
      <c r="L47" s="3">
        <f>'# Firms &amp; Probs'!AG47</f>
        <v>80.5383097524516</v>
      </c>
      <c r="M47" s="3">
        <f>'# Firms &amp; Probs'!AJ47</f>
        <v>89.33033874702444</v>
      </c>
      <c r="O47" s="3">
        <f>'# Firms &amp; Probs'!AP47</f>
        <v>-9.34925615157575</v>
      </c>
      <c r="P47" s="3">
        <f>'# Firms &amp; Probs'!AV47</f>
        <v>102.7795948986002</v>
      </c>
      <c r="R47" s="6">
        <f>'# Firms &amp; Probs'!AX47</f>
        <v>3.1516685990150823</v>
      </c>
      <c r="S47" s="3">
        <f>'# Firms &amp; Probs'!AY47</f>
        <v>-9.34925615157575</v>
      </c>
      <c r="T47" s="3">
        <f>'# Firms &amp; Probs'!AZ47</f>
        <v>80.5383097524516</v>
      </c>
      <c r="U47" s="3">
        <f>'# Firms &amp; Probs'!BA47</f>
        <v>71.18905360087585</v>
      </c>
      <c r="W47" s="6">
        <f>'# Firms &amp; Probs'!BC47</f>
        <v>3.1516685990150823</v>
      </c>
      <c r="X47" s="3">
        <f>'# Firms &amp; Probs'!BD47</f>
        <v>18.141285146148597</v>
      </c>
      <c r="Y47" s="3">
        <f>'# Firms &amp; Probs'!BE47</f>
        <v>0</v>
      </c>
      <c r="Z47" s="3">
        <f>'# Firms &amp; Probs'!BF47</f>
        <v>18.14128514614859</v>
      </c>
    </row>
    <row r="48" spans="1:26" ht="12">
      <c r="A48">
        <f t="shared" si="0"/>
        <v>42</v>
      </c>
      <c r="B48" s="9">
        <f>'# Firms &amp; Probs'!B48</f>
        <v>1</v>
      </c>
      <c r="C48" s="13">
        <f>'# Firms &amp; Probs'!C48</f>
        <v>0.26302679918953825</v>
      </c>
      <c r="D48" s="13">
        <f>'# Firms &amp; Probs'!D48</f>
        <v>0.7369732008104617</v>
      </c>
      <c r="F48">
        <f>'# Firms &amp; Probs'!H48</f>
        <v>41</v>
      </c>
      <c r="G48">
        <f>'# Firms &amp; Probs'!I48</f>
        <v>42</v>
      </c>
      <c r="H48" s="2">
        <f>'# Firms &amp; Probs'!N48</f>
        <v>0.5425989018046747</v>
      </c>
      <c r="I48" s="6">
        <f>'# Firms &amp; Probs'!U48</f>
        <v>3.0750744847298934</v>
      </c>
      <c r="J48" s="6"/>
      <c r="K48" s="3">
        <f>'# Firms &amp; Probs'!AA48</f>
        <v>9.599072960795626</v>
      </c>
      <c r="L48" s="3">
        <f>'# Firms &amp; Probs'!AG48</f>
        <v>79.84820689083725</v>
      </c>
      <c r="M48" s="3">
        <f>'# Firms &amp; Probs'!AJ48</f>
        <v>89.44727985163287</v>
      </c>
      <c r="O48" s="3">
        <f>'# Firms &amp; Probs'!AP48</f>
        <v>-9.469826786008325</v>
      </c>
      <c r="P48" s="3">
        <f>'# Firms &amp; Probs'!AV48</f>
        <v>103.1171066376412</v>
      </c>
      <c r="R48" s="6">
        <f>'# Firms &amp; Probs'!AX48</f>
        <v>3.0750744847298934</v>
      </c>
      <c r="S48" s="3">
        <f>'# Firms &amp; Probs'!AY48</f>
        <v>-9.469826786008325</v>
      </c>
      <c r="T48" s="3">
        <f>'# Firms &amp; Probs'!AZ48</f>
        <v>79.84820689083725</v>
      </c>
      <c r="U48" s="3">
        <f>'# Firms &amp; Probs'!BA48</f>
        <v>70.37838010482892</v>
      </c>
      <c r="W48" s="6">
        <f>'# Firms &amp; Probs'!BC48</f>
        <v>3.0750744847298934</v>
      </c>
      <c r="X48" s="3">
        <f>'# Firms &amp; Probs'!BD48</f>
        <v>19.06889974680395</v>
      </c>
      <c r="Y48" s="3">
        <f>'# Firms &amp; Probs'!BE48</f>
        <v>0</v>
      </c>
      <c r="Z48" s="3">
        <f>'# Firms &amp; Probs'!BF48</f>
        <v>19.06889974680395</v>
      </c>
    </row>
    <row r="49" spans="1:26" ht="12">
      <c r="A49">
        <f t="shared" si="0"/>
        <v>43</v>
      </c>
      <c r="B49" s="9">
        <f>'# Firms &amp; Probs'!B49</f>
        <v>1</v>
      </c>
      <c r="C49" s="13">
        <f>'# Firms &amp; Probs'!C49</f>
        <v>0.26915348039269166</v>
      </c>
      <c r="D49" s="13">
        <f>'# Firms &amp; Probs'!D49</f>
        <v>0.7308465196073084</v>
      </c>
      <c r="F49">
        <f>'# Firms &amp; Probs'!H49</f>
        <v>42</v>
      </c>
      <c r="G49">
        <f>'# Firms &amp; Probs'!I49</f>
        <v>43</v>
      </c>
      <c r="H49" s="2">
        <f>'# Firms &amp; Probs'!N49</f>
        <v>0.5559635296328522</v>
      </c>
      <c r="I49" s="6">
        <f>'# Firms &amp; Probs'!U49</f>
        <v>3.0004567224560397</v>
      </c>
      <c r="J49" s="6"/>
      <c r="K49" s="3">
        <f>'# Firms &amp; Probs'!AA49</f>
        <v>10.409558185109338</v>
      </c>
      <c r="L49" s="3">
        <f>'# Firms &amp; Probs'!AG49</f>
        <v>79.14598991350394</v>
      </c>
      <c r="M49" s="3">
        <f>'# Firms &amp; Probs'!AJ49</f>
        <v>89.55554809861327</v>
      </c>
      <c r="O49" s="3">
        <f>'# Firms &amp; Probs'!AP49</f>
        <v>-9.587286345678919</v>
      </c>
      <c r="P49" s="3">
        <f>'# Firms &amp; Probs'!AV49</f>
        <v>103.4428344442922</v>
      </c>
      <c r="R49" s="6">
        <f>'# Firms &amp; Probs'!AX49</f>
        <v>3.0004567224560397</v>
      </c>
      <c r="S49" s="3">
        <f>'# Firms &amp; Probs'!AY49</f>
        <v>-9.587286345678919</v>
      </c>
      <c r="T49" s="3">
        <f>'# Firms &amp; Probs'!AZ49</f>
        <v>79.14598991350394</v>
      </c>
      <c r="U49" s="3">
        <f>'# Firms &amp; Probs'!BA49</f>
        <v>69.55870356782502</v>
      </c>
      <c r="W49" s="6">
        <f>'# Firms &amp; Probs'!BC49</f>
        <v>3.0004567224560397</v>
      </c>
      <c r="X49" s="3">
        <f>'# Firms &amp; Probs'!BD49</f>
        <v>19.99684453078826</v>
      </c>
      <c r="Y49" s="3">
        <f>'# Firms &amp; Probs'!BE49</f>
        <v>0</v>
      </c>
      <c r="Z49" s="3">
        <f>'# Firms &amp; Probs'!BF49</f>
        <v>19.996844530788252</v>
      </c>
    </row>
    <row r="50" spans="1:26" ht="12">
      <c r="A50">
        <f t="shared" si="0"/>
        <v>44</v>
      </c>
      <c r="B50" s="9">
        <f>'# Firms &amp; Probs'!B50</f>
        <v>1</v>
      </c>
      <c r="C50" s="13">
        <f>'# Firms &amp; Probs'!C50</f>
        <v>0.2754228703338166</v>
      </c>
      <c r="D50" s="13">
        <f>'# Firms &amp; Probs'!D50</f>
        <v>0.7245771296661834</v>
      </c>
      <c r="F50">
        <f>'# Firms &amp; Probs'!H50</f>
        <v>43</v>
      </c>
      <c r="G50">
        <f>'# Firms &amp; Probs'!I50</f>
        <v>44</v>
      </c>
      <c r="H50" s="2">
        <f>'# Firms &amp; Probs'!N50</f>
        <v>0.5691982370277989</v>
      </c>
      <c r="I50" s="6">
        <f>'# Firms &amp; Probs'!U50</f>
        <v>2.927758820230112</v>
      </c>
      <c r="J50" s="6"/>
      <c r="K50" s="3">
        <f>'# Firms &amp; Probs'!AA50</f>
        <v>11.223419167175349</v>
      </c>
      <c r="L50" s="3">
        <f>'# Firms &amp; Probs'!AG50</f>
        <v>78.43203795426885</v>
      </c>
      <c r="M50" s="3">
        <f>'# Firms &amp; Probs'!AJ50</f>
        <v>89.6554571214442</v>
      </c>
      <c r="O50" s="3">
        <f>'# Firms &amp; Probs'!AP50</f>
        <v>-9.701723757418698</v>
      </c>
      <c r="P50" s="3">
        <f>'# Firms &amp; Probs'!AV50</f>
        <v>103.7571808788629</v>
      </c>
      <c r="R50" s="6">
        <f>'# Firms &amp; Probs'!AX50</f>
        <v>2.927758820230112</v>
      </c>
      <c r="S50" s="3">
        <f>'# Firms &amp; Probs'!AY50</f>
        <v>-9.701723757418698</v>
      </c>
      <c r="T50" s="3">
        <f>'# Firms &amp; Probs'!AZ50</f>
        <v>78.43203795426885</v>
      </c>
      <c r="U50" s="3">
        <f>'# Firms &amp; Probs'!BA50</f>
        <v>68.73031419685014</v>
      </c>
      <c r="W50" s="6">
        <f>'# Firms &amp; Probs'!BC50</f>
        <v>2.927758820230112</v>
      </c>
      <c r="X50" s="3">
        <f>'# Firms &amp; Probs'!BD50</f>
        <v>20.92514292459405</v>
      </c>
      <c r="Y50" s="3">
        <f>'# Firms &amp; Probs'!BE50</f>
        <v>0</v>
      </c>
      <c r="Z50" s="3">
        <f>'# Firms &amp; Probs'!BF50</f>
        <v>20.925142924594056</v>
      </c>
    </row>
    <row r="51" spans="1:26" ht="12">
      <c r="A51">
        <f t="shared" si="0"/>
        <v>45</v>
      </c>
      <c r="B51" s="9">
        <f>'# Firms &amp; Probs'!B51</f>
        <v>1</v>
      </c>
      <c r="C51" s="13">
        <f>'# Firms &amp; Probs'!C51</f>
        <v>0.28183829312644537</v>
      </c>
      <c r="D51" s="13">
        <f>'# Firms &amp; Probs'!D51</f>
        <v>0.7181617068735546</v>
      </c>
      <c r="F51">
        <f>'# Firms &amp; Probs'!H51</f>
        <v>44</v>
      </c>
      <c r="G51">
        <f>'# Firms &amp; Probs'!I51</f>
        <v>45</v>
      </c>
      <c r="H51" s="2">
        <f>'# Firms &amp; Probs'!N51</f>
        <v>0.5822942435153755</v>
      </c>
      <c r="I51" s="6">
        <f>'# Firms &amp; Probs'!U51</f>
        <v>2.856926163971268</v>
      </c>
      <c r="J51" s="6"/>
      <c r="K51" s="3">
        <f>'# Firms &amp; Probs'!AA51</f>
        <v>12.04059199001821</v>
      </c>
      <c r="L51" s="3">
        <f>'# Firms &amp; Probs'!AG51</f>
        <v>77.70671694996686</v>
      </c>
      <c r="M51" s="3">
        <f>'# Firms &amp; Probs'!AJ51</f>
        <v>89.74730893998507</v>
      </c>
      <c r="O51" s="3">
        <f>'# Firms &amp; Probs'!AP51</f>
        <v>-9.81322499198973</v>
      </c>
      <c r="P51" s="3">
        <f>'# Firms &amp; Probs'!AV51</f>
        <v>104.0605339319748</v>
      </c>
      <c r="R51" s="6">
        <f>'# Firms &amp; Probs'!AX51</f>
        <v>2.856926163971268</v>
      </c>
      <c r="S51" s="3">
        <f>'# Firms &amp; Probs'!AY51</f>
        <v>-9.81322499198973</v>
      </c>
      <c r="T51" s="3">
        <f>'# Firms &amp; Probs'!AZ51</f>
        <v>77.70671694996686</v>
      </c>
      <c r="U51" s="3">
        <f>'# Firms &amp; Probs'!BA51</f>
        <v>67.89349195797713</v>
      </c>
      <c r="W51" s="6">
        <f>'# Firms &amp; Probs'!BC51</f>
        <v>2.856926163971268</v>
      </c>
      <c r="X51" s="3">
        <f>'# Firms &amp; Probs'!BD51</f>
        <v>21.85381698200794</v>
      </c>
      <c r="Y51" s="3">
        <f>'# Firms &amp; Probs'!BE51</f>
        <v>0</v>
      </c>
      <c r="Z51" s="3">
        <f>'# Firms &amp; Probs'!BF51</f>
        <v>21.85381698200794</v>
      </c>
    </row>
    <row r="52" spans="1:26" ht="12">
      <c r="A52">
        <f t="shared" si="0"/>
        <v>46</v>
      </c>
      <c r="B52" s="9">
        <f>'# Firms &amp; Probs'!B52</f>
        <v>1</v>
      </c>
      <c r="C52" s="13">
        <f>'# Firms &amp; Probs'!C52</f>
        <v>0.2884031503126606</v>
      </c>
      <c r="D52" s="13">
        <f>'# Firms &amp; Probs'!D52</f>
        <v>0.7115968496873394</v>
      </c>
      <c r="F52">
        <f>'# Firms &amp; Probs'!H52</f>
        <v>45</v>
      </c>
      <c r="G52">
        <f>'# Firms &amp; Probs'!I52</f>
        <v>46</v>
      </c>
      <c r="H52" s="2">
        <f>'# Firms &amp; Probs'!N52</f>
        <v>0.5952431440317424</v>
      </c>
      <c r="I52" s="6">
        <f>'# Firms &amp; Probs'!U52</f>
        <v>2.787905942592137</v>
      </c>
      <c r="J52" s="6"/>
      <c r="K52" s="3">
        <f>'# Firms &amp; Probs'!AA52</f>
        <v>12.861014263548395</v>
      </c>
      <c r="L52" s="3">
        <f>'# Firms &amp; Probs'!AG52</f>
        <v>76.97038017340692</v>
      </c>
      <c r="M52" s="3">
        <f>'# Firms &amp; Probs'!AJ52</f>
        <v>89.83139443695532</v>
      </c>
      <c r="O52" s="3">
        <f>'# Firms &amp; Probs'!AP52</f>
        <v>-9.921873181971705</v>
      </c>
      <c r="P52" s="3">
        <f>'# Firms &amp; Probs'!AV52</f>
        <v>104.35326761892703</v>
      </c>
      <c r="R52" s="6">
        <f>'# Firms &amp; Probs'!AX52</f>
        <v>2.787905942592137</v>
      </c>
      <c r="S52" s="3">
        <f>'# Firms &amp; Probs'!AY52</f>
        <v>-9.921873181971705</v>
      </c>
      <c r="T52" s="3">
        <f>'# Firms &amp; Probs'!AZ52</f>
        <v>76.97038017340692</v>
      </c>
      <c r="U52" s="3">
        <f>'# Firms &amp; Probs'!BA52</f>
        <v>67.04850699143522</v>
      </c>
      <c r="W52" s="6">
        <f>'# Firms &amp; Probs'!BC52</f>
        <v>2.787905942592137</v>
      </c>
      <c r="X52" s="3">
        <f>'# Firms &amp; Probs'!BD52</f>
        <v>22.7828874455201</v>
      </c>
      <c r="Y52" s="3">
        <f>'# Firms &amp; Probs'!BE52</f>
        <v>0</v>
      </c>
      <c r="Z52" s="3">
        <f>'# Firms &amp; Probs'!BF52</f>
        <v>22.782887445520103</v>
      </c>
    </row>
    <row r="53" spans="1:26" ht="12">
      <c r="A53">
        <f t="shared" si="0"/>
        <v>47</v>
      </c>
      <c r="B53" s="9">
        <f>'# Firms &amp; Probs'!B53</f>
        <v>1</v>
      </c>
      <c r="C53" s="13">
        <f>'# Firms &amp; Probs'!C53</f>
        <v>0.2951209226666386</v>
      </c>
      <c r="D53" s="13">
        <f>'# Firms &amp; Probs'!D53</f>
        <v>0.7048790773333614</v>
      </c>
      <c r="F53">
        <f>'# Firms &amp; Probs'!H53</f>
        <v>46</v>
      </c>
      <c r="G53">
        <f>'# Firms &amp; Probs'!I53</f>
        <v>47</v>
      </c>
      <c r="H53" s="2">
        <f>'# Firms &amp; Probs'!N53</f>
        <v>0.608036925258287</v>
      </c>
      <c r="I53" s="6">
        <f>'# Firms &amp; Probs'!U53</f>
        <v>2.7206470766811837</v>
      </c>
      <c r="J53" s="6"/>
      <c r="K53" s="3">
        <f>'# Firms &amp; Probs'!AA53</f>
        <v>13.684625070822985</v>
      </c>
      <c r="L53" s="3">
        <f>'# Firms &amp; Probs'!AG53</f>
        <v>76.22336874095593</v>
      </c>
      <c r="M53" s="3">
        <f>'# Firms &amp; Probs'!AJ53</f>
        <v>89.90799381177892</v>
      </c>
      <c r="O53" s="3">
        <f>'# Firms &amp; Probs'!AP53</f>
        <v>-10.027748734026588</v>
      </c>
      <c r="P53" s="3">
        <f>'# Firms &amp; Probs'!AV53</f>
        <v>104.63574254580553</v>
      </c>
      <c r="R53" s="6">
        <f>'# Firms &amp; Probs'!AX53</f>
        <v>2.7206470766811837</v>
      </c>
      <c r="S53" s="3">
        <f>'# Firms &amp; Probs'!AY53</f>
        <v>-10.027748734026588</v>
      </c>
      <c r="T53" s="3">
        <f>'# Firms &amp; Probs'!AZ53</f>
        <v>76.22336874095593</v>
      </c>
      <c r="U53" s="3">
        <f>'# Firms &amp; Probs'!BA53</f>
        <v>66.19562000692935</v>
      </c>
      <c r="W53" s="6">
        <f>'# Firms &amp; Probs'!BC53</f>
        <v>2.7206470766811837</v>
      </c>
      <c r="X53" s="3">
        <f>'# Firms &amp; Probs'!BD53</f>
        <v>23.712373804849573</v>
      </c>
      <c r="Y53" s="3">
        <f>'# Firms &amp; Probs'!BE53</f>
        <v>0</v>
      </c>
      <c r="Z53" s="3">
        <f>'# Firms &amp; Probs'!BF53</f>
        <v>23.712373804849577</v>
      </c>
    </row>
    <row r="54" spans="1:26" ht="12">
      <c r="A54">
        <f t="shared" si="0"/>
        <v>48</v>
      </c>
      <c r="B54" s="9">
        <f>'# Firms &amp; Probs'!B54</f>
        <v>1</v>
      </c>
      <c r="C54" s="13">
        <f>'# Firms &amp; Probs'!C54</f>
        <v>0.30199517204020165</v>
      </c>
      <c r="D54" s="13">
        <f>'# Firms &amp; Probs'!D54</f>
        <v>0.6980048279597983</v>
      </c>
      <c r="F54">
        <f>'# Firms &amp; Probs'!H54</f>
        <v>47</v>
      </c>
      <c r="G54">
        <f>'# Firms &amp; Probs'!I54</f>
        <v>48</v>
      </c>
      <c r="H54" s="2">
        <f>'# Firms &amp; Probs'!N54</f>
        <v>0.6206679798921042</v>
      </c>
      <c r="I54" s="6">
        <f>'# Firms &amp; Probs'!U54</f>
        <v>2.6551001505579848</v>
      </c>
      <c r="J54" s="6"/>
      <c r="K54" s="3">
        <f>'# Firms &amp; Probs'!AA54</f>
        <v>14.511364916888004</v>
      </c>
      <c r="L54" s="3">
        <f>'# Firms &amp; Probs'!AG54</f>
        <v>75.46601209615699</v>
      </c>
      <c r="M54" s="3">
        <f>'# Firms &amp; Probs'!AJ54</f>
        <v>89.97737701304499</v>
      </c>
      <c r="O54" s="3">
        <f>'# Firms &amp; Probs'!AP54</f>
        <v>-10.130929435853794</v>
      </c>
      <c r="P54" s="3">
        <f>'# Firms &amp; Probs'!AV54</f>
        <v>104.90830644889878</v>
      </c>
      <c r="R54" s="6">
        <f>'# Firms &amp; Probs'!AX54</f>
        <v>2.6551001505579848</v>
      </c>
      <c r="S54" s="3">
        <f>'# Firms &amp; Probs'!AY54</f>
        <v>-10.130929435853794</v>
      </c>
      <c r="T54" s="3">
        <f>'# Firms &amp; Probs'!AZ54</f>
        <v>75.46601209615699</v>
      </c>
      <c r="U54" s="3">
        <f>'# Firms &amp; Probs'!BA54</f>
        <v>65.33508266030319</v>
      </c>
      <c r="W54" s="6">
        <f>'# Firms &amp; Probs'!BC54</f>
        <v>2.6551001505579848</v>
      </c>
      <c r="X54" s="3">
        <f>'# Firms &amp; Probs'!BD54</f>
        <v>24.6422943527418</v>
      </c>
      <c r="Y54" s="3">
        <f>'# Firms &amp; Probs'!BE54</f>
        <v>0</v>
      </c>
      <c r="Z54" s="3">
        <f>'# Firms &amp; Probs'!BF54</f>
        <v>24.6422943527418</v>
      </c>
    </row>
    <row r="55" spans="1:26" ht="12">
      <c r="A55">
        <f t="shared" si="0"/>
        <v>49</v>
      </c>
      <c r="B55" s="9">
        <f>'# Firms &amp; Probs'!B55</f>
        <v>1</v>
      </c>
      <c r="C55" s="13">
        <f>'# Firms &amp; Probs'!C55</f>
        <v>0.30902954325135906</v>
      </c>
      <c r="D55" s="13">
        <f>'# Firms &amp; Probs'!D55</f>
        <v>0.690970456748641</v>
      </c>
      <c r="F55">
        <f>'# Firms &amp; Probs'!H55</f>
        <v>48</v>
      </c>
      <c r="G55">
        <f>'# Firms &amp; Probs'!I55</f>
        <v>49</v>
      </c>
      <c r="H55" s="2">
        <f>'# Firms &amp; Probs'!N55</f>
        <v>0.6331291188285579</v>
      </c>
      <c r="I55" s="6">
        <f>'# Firms &amp; Probs'!U55</f>
        <v>2.5912173475153955</v>
      </c>
      <c r="J55" s="6"/>
      <c r="K55" s="3">
        <f>'# Firms &amp; Probs'!AA55</f>
        <v>15.341175680056073</v>
      </c>
      <c r="L55" s="3">
        <f>'# Firms &amp; Probs'!AG55</f>
        <v>74.69862847069994</v>
      </c>
      <c r="M55" s="3">
        <f>'# Firms &amp; Probs'!AJ55</f>
        <v>90.03980415075601</v>
      </c>
      <c r="O55" s="3">
        <f>'# Firms &amp; Probs'!AP55</f>
        <v>-10.231490558128773</v>
      </c>
      <c r="P55" s="3">
        <f>'# Firms &amp; Probs'!AV55</f>
        <v>105.17129470888479</v>
      </c>
      <c r="R55" s="6">
        <f>'# Firms &amp; Probs'!AX55</f>
        <v>2.5912173475153955</v>
      </c>
      <c r="S55" s="3">
        <f>'# Firms &amp; Probs'!AY55</f>
        <v>-10.231490558128773</v>
      </c>
      <c r="T55" s="3">
        <f>'# Firms &amp; Probs'!AZ55</f>
        <v>74.69862847069994</v>
      </c>
      <c r="U55" s="3">
        <f>'# Firms &amp; Probs'!BA55</f>
        <v>64.46713791257118</v>
      </c>
      <c r="W55" s="6">
        <f>'# Firms &amp; Probs'!BC55</f>
        <v>2.5912173475153955</v>
      </c>
      <c r="X55" s="3">
        <f>'# Firms &amp; Probs'!BD55</f>
        <v>25.572666238184844</v>
      </c>
      <c r="Y55" s="3">
        <f>'# Firms &amp; Probs'!BE55</f>
        <v>0</v>
      </c>
      <c r="Z55" s="3">
        <f>'# Firms &amp; Probs'!BF55</f>
        <v>25.572666238184837</v>
      </c>
    </row>
    <row r="56" spans="1:26" ht="12">
      <c r="A56">
        <f t="shared" si="0"/>
        <v>50</v>
      </c>
      <c r="B56" s="9">
        <f>'# Firms &amp; Probs'!B56</f>
        <v>1</v>
      </c>
      <c r="C56" s="13">
        <f>'# Firms &amp; Probs'!C56</f>
        <v>0.31622776601683794</v>
      </c>
      <c r="D56" s="13">
        <f>'# Firms &amp; Probs'!D56</f>
        <v>0.683772233983162</v>
      </c>
      <c r="F56">
        <f>'# Firms &amp; Probs'!H56</f>
        <v>49</v>
      </c>
      <c r="G56">
        <f>'# Firms &amp; Probs'!I56</f>
        <v>50</v>
      </c>
      <c r="H56" s="2">
        <f>'# Firms &amp; Probs'!N56</f>
        <v>0.6454135812496354</v>
      </c>
      <c r="I56" s="6">
        <f>'# Firms &amp; Probs'!U56</f>
        <v>2.528952388074231</v>
      </c>
      <c r="J56" s="6"/>
      <c r="K56" s="3">
        <f>'# Firms &amp; Probs'!AA56</f>
        <v>16.174000565482608</v>
      </c>
      <c r="L56" s="3">
        <f>'# Firms &amp; Probs'!AG56</f>
        <v>73.92152532397945</v>
      </c>
      <c r="M56" s="3">
        <f>'# Firms &amp; Probs'!AJ56</f>
        <v>90.09552588946207</v>
      </c>
      <c r="O56" s="3">
        <f>'# Firms &amp; Probs'!AP56</f>
        <v>-10.32950495169937</v>
      </c>
      <c r="P56" s="3">
        <f>'# Firms &amp; Probs'!AV56</f>
        <v>105.42503084116143</v>
      </c>
      <c r="R56" s="6">
        <f>'# Firms &amp; Probs'!AX56</f>
        <v>2.528952388074231</v>
      </c>
      <c r="S56" s="3">
        <f>'# Firms &amp; Probs'!AY56</f>
        <v>-10.32950495169937</v>
      </c>
      <c r="T56" s="3">
        <f>'# Firms &amp; Probs'!AZ56</f>
        <v>73.92152532397945</v>
      </c>
      <c r="U56" s="3">
        <f>'# Firms &amp; Probs'!BA56</f>
        <v>63.59202037228008</v>
      </c>
      <c r="W56" s="6">
        <f>'# Firms &amp; Probs'!BC56</f>
        <v>2.528952388074231</v>
      </c>
      <c r="X56" s="3">
        <f>'# Firms &amp; Probs'!BD56</f>
        <v>26.503505517181978</v>
      </c>
      <c r="Y56" s="3">
        <f>'# Firms &amp; Probs'!BE56</f>
        <v>0</v>
      </c>
      <c r="Z56" s="3">
        <f>'# Firms &amp; Probs'!BF56</f>
        <v>26.503505517181985</v>
      </c>
    </row>
    <row r="57" spans="1:26" ht="12">
      <c r="A57">
        <f t="shared" si="0"/>
        <v>51</v>
      </c>
      <c r="B57" s="9">
        <f>'# Firms &amp; Probs'!B57</f>
        <v>1</v>
      </c>
      <c r="C57" s="13">
        <f>'# Firms &amp; Probs'!C57</f>
        <v>0.3235936569296283</v>
      </c>
      <c r="D57" s="13">
        <f>'# Firms &amp; Probs'!D57</f>
        <v>0.6764063430703717</v>
      </c>
      <c r="F57">
        <f>'# Firms &amp; Probs'!H57</f>
        <v>50</v>
      </c>
      <c r="G57">
        <f>'# Firms &amp; Probs'!I57</f>
        <v>51</v>
      </c>
      <c r="H57" s="2">
        <f>'# Firms &amp; Probs'!N57</f>
        <v>0.6575150426283667</v>
      </c>
      <c r="I57" s="6">
        <f>'# Firms &amp; Probs'!U57</f>
        <v>2.4682604710869502</v>
      </c>
      <c r="J57" s="6"/>
      <c r="K57" s="3">
        <f>'# Firms &amp; Probs'!AA57</f>
        <v>17.009784060911855</v>
      </c>
      <c r="L57" s="3">
        <f>'# Firms &amp; Probs'!AG57</f>
        <v>73.13499976239936</v>
      </c>
      <c r="M57" s="3">
        <f>'# Firms &amp; Probs'!AJ57</f>
        <v>90.14478382331122</v>
      </c>
      <c r="O57" s="3">
        <f>'# Firms &amp; Probs'!AP57</f>
        <v>-10.425043140297502</v>
      </c>
      <c r="P57" s="3">
        <f>'# Firms &amp; Probs'!AV57</f>
        <v>105.66982696360873</v>
      </c>
      <c r="R57" s="6">
        <f>'# Firms &amp; Probs'!AX57</f>
        <v>2.4682604710869502</v>
      </c>
      <c r="S57" s="3">
        <f>'# Firms &amp; Probs'!AY57</f>
        <v>-10.425043140297502</v>
      </c>
      <c r="T57" s="3">
        <f>'# Firms &amp; Probs'!AZ57</f>
        <v>73.13499976239936</v>
      </c>
      <c r="U57" s="3">
        <f>'# Firms &amp; Probs'!BA57</f>
        <v>62.709956622101856</v>
      </c>
      <c r="W57" s="6">
        <f>'# Firms &amp; Probs'!BC57</f>
        <v>2.4682604710869502</v>
      </c>
      <c r="X57" s="3">
        <f>'# Firms &amp; Probs'!BD57</f>
        <v>27.43482720120936</v>
      </c>
      <c r="Y57" s="3">
        <f>'# Firms &amp; Probs'!BE57</f>
        <v>0</v>
      </c>
      <c r="Z57" s="3">
        <f>'# Firms &amp; Probs'!BF57</f>
        <v>27.43482720120936</v>
      </c>
    </row>
    <row r="58" spans="1:26" ht="12">
      <c r="A58">
        <f t="shared" si="0"/>
        <v>52</v>
      </c>
      <c r="B58" s="9">
        <f>'# Firms &amp; Probs'!B58</f>
        <v>1</v>
      </c>
      <c r="C58" s="13">
        <f>'# Firms &amp; Probs'!C58</f>
        <v>0.33113112148259116</v>
      </c>
      <c r="D58" s="13">
        <f>'# Firms &amp; Probs'!D58</f>
        <v>0.6688688785174088</v>
      </c>
      <c r="F58">
        <f>'# Firms &amp; Probs'!H58</f>
        <v>51</v>
      </c>
      <c r="G58">
        <f>'# Firms &amp; Probs'!I58</f>
        <v>52</v>
      </c>
      <c r="H58" s="2">
        <f>'# Firms &amp; Probs'!N58</f>
        <v>0.6694276206753317</v>
      </c>
      <c r="I58" s="6">
        <f>'# Firms &amp; Probs'!U58</f>
        <v>2.4090982175369025</v>
      </c>
      <c r="J58" s="6"/>
      <c r="K58" s="3">
        <f>'# Firms &amp; Probs'!AA58</f>
        <v>17.848471894472482</v>
      </c>
      <c r="L58" s="3">
        <f>'# Firms &amp; Probs'!AG58</f>
        <v>72.33933893951038</v>
      </c>
      <c r="M58" s="3">
        <f>'# Firms &amp; Probs'!AJ58</f>
        <v>90.18781083398287</v>
      </c>
      <c r="O58" s="3">
        <f>'# Firms &amp; Probs'!AP58</f>
        <v>-10.518173409007577</v>
      </c>
      <c r="P58" s="3">
        <f>'# Firms &amp; Probs'!AV58</f>
        <v>105.90598424299046</v>
      </c>
      <c r="R58" s="6">
        <f>'# Firms &amp; Probs'!AX58</f>
        <v>2.4090982175369025</v>
      </c>
      <c r="S58" s="3">
        <f>'# Firms &amp; Probs'!AY58</f>
        <v>-10.518173409007577</v>
      </c>
      <c r="T58" s="3">
        <f>'# Firms &amp; Probs'!AZ58</f>
        <v>72.33933893951038</v>
      </c>
      <c r="U58" s="3">
        <f>'# Firms &amp; Probs'!BA58</f>
        <v>61.82116553050281</v>
      </c>
      <c r="W58" s="6">
        <f>'# Firms &amp; Probs'!BC58</f>
        <v>2.4090982175369025</v>
      </c>
      <c r="X58" s="3">
        <f>'# Firms &amp; Probs'!BD58</f>
        <v>28.36664530348006</v>
      </c>
      <c r="Y58" s="3">
        <f>'# Firms &amp; Probs'!BE58</f>
        <v>0</v>
      </c>
      <c r="Z58" s="3">
        <f>'# Firms &amp; Probs'!BF58</f>
        <v>28.366645303480055</v>
      </c>
    </row>
    <row r="59" spans="1:26" ht="12">
      <c r="A59">
        <f t="shared" si="0"/>
        <v>53</v>
      </c>
      <c r="B59" s="9">
        <f>'# Firms &amp; Probs'!B59</f>
        <v>1</v>
      </c>
      <c r="C59" s="13">
        <f>'# Firms &amp; Probs'!C59</f>
        <v>0.33884415613920266</v>
      </c>
      <c r="D59" s="13">
        <f>'# Firms &amp; Probs'!D59</f>
        <v>0.6611558438607974</v>
      </c>
      <c r="F59">
        <f>'# Firms &amp; Probs'!H59</f>
        <v>52</v>
      </c>
      <c r="G59">
        <f>'# Firms &amp; Probs'!I59</f>
        <v>53</v>
      </c>
      <c r="H59" s="2">
        <f>'# Firms &amp; Probs'!N59</f>
        <v>0.6811458792680808</v>
      </c>
      <c r="I59" s="6">
        <f>'# Firms &amp; Probs'!U59</f>
        <v>2.351423616889091</v>
      </c>
      <c r="J59" s="6"/>
      <c r="K59" s="3">
        <f>'# Firms &amp; Probs'!AA59</f>
        <v>18.690010994409807</v>
      </c>
      <c r="L59" s="3">
        <f>'# Firms &amp; Probs'!AG59</f>
        <v>71.53482043800201</v>
      </c>
      <c r="M59" s="3">
        <f>'# Firms &amp; Probs'!AJ59</f>
        <v>90.22483143241182</v>
      </c>
      <c r="O59" s="3">
        <f>'# Firms &amp; Probs'!AP59</f>
        <v>-10.608961888718438</v>
      </c>
      <c r="P59" s="3">
        <f>'# Firms &amp; Probs'!AV59</f>
        <v>106.13379332113024</v>
      </c>
      <c r="R59" s="6">
        <f>'# Firms &amp; Probs'!AX59</f>
        <v>2.351423616889091</v>
      </c>
      <c r="S59" s="3">
        <f>'# Firms &amp; Probs'!AY59</f>
        <v>-10.608961888718438</v>
      </c>
      <c r="T59" s="3">
        <f>'# Firms &amp; Probs'!AZ59</f>
        <v>71.53482043800201</v>
      </c>
      <c r="U59" s="3">
        <f>'# Firms &amp; Probs'!BA59</f>
        <v>60.925858549283575</v>
      </c>
      <c r="W59" s="6">
        <f>'# Firms &amp; Probs'!BC59</f>
        <v>2.351423616889091</v>
      </c>
      <c r="X59" s="3">
        <f>'# Firms &amp; Probs'!BD59</f>
        <v>29.298972883128243</v>
      </c>
      <c r="Y59" s="3">
        <f>'# Firms &amp; Probs'!BE59</f>
        <v>0</v>
      </c>
      <c r="Z59" s="3">
        <f>'# Firms &amp; Probs'!BF59</f>
        <v>29.298972883128243</v>
      </c>
    </row>
    <row r="60" spans="1:26" ht="12">
      <c r="A60">
        <f t="shared" si="0"/>
        <v>54</v>
      </c>
      <c r="B60" s="9">
        <f>'# Firms &amp; Probs'!B60</f>
        <v>1</v>
      </c>
      <c r="C60" s="13">
        <f>'# Firms &amp; Probs'!C60</f>
        <v>0.3467368504525316</v>
      </c>
      <c r="D60" s="13">
        <f>'# Firms &amp; Probs'!D60</f>
        <v>0.6532631495474683</v>
      </c>
      <c r="F60">
        <f>'# Firms &amp; Probs'!H60</f>
        <v>53</v>
      </c>
      <c r="G60">
        <f>'# Firms &amp; Probs'!I60</f>
        <v>54</v>
      </c>
      <c r="H60" s="2">
        <f>'# Firms &amp; Probs'!N60</f>
        <v>0.6926648304179961</v>
      </c>
      <c r="I60" s="6">
        <f>'# Firms &amp; Probs'!U60</f>
        <v>2.2951959758571814</v>
      </c>
      <c r="J60" s="6"/>
      <c r="K60" s="3">
        <f>'# Firms &amp; Probs'!AA60</f>
        <v>19.53434945064835</v>
      </c>
      <c r="L60" s="3">
        <f>'# Firms &amp; Probs'!AG60</f>
        <v>70.72171263450723</v>
      </c>
      <c r="M60" s="3">
        <f>'# Firms &amp; Probs'!AJ60</f>
        <v>90.25606208515558</v>
      </c>
      <c r="O60" s="3">
        <f>'# Firms &amp; Probs'!AP60</f>
        <v>-10.697472636771774</v>
      </c>
      <c r="P60" s="3">
        <f>'# Firms &amp; Probs'!AV60</f>
        <v>106.35353472192736</v>
      </c>
      <c r="R60" s="6">
        <f>'# Firms &amp; Probs'!AX60</f>
        <v>2.2951959758571814</v>
      </c>
      <c r="S60" s="3">
        <f>'# Firms &amp; Probs'!AY60</f>
        <v>-10.697472636771774</v>
      </c>
      <c r="T60" s="3">
        <f>'# Firms &amp; Probs'!AZ60</f>
        <v>70.72171263450723</v>
      </c>
      <c r="U60" s="3">
        <f>'# Firms &amp; Probs'!BA60</f>
        <v>60.02423999773545</v>
      </c>
      <c r="W60" s="6">
        <f>'# Firms &amp; Probs'!BC60</f>
        <v>2.2951959758571814</v>
      </c>
      <c r="X60" s="3">
        <f>'# Firms &amp; Probs'!BD60</f>
        <v>30.231822087420124</v>
      </c>
      <c r="Y60" s="3">
        <f>'# Firms &amp; Probs'!BE60</f>
        <v>0</v>
      </c>
      <c r="Z60" s="3">
        <f>'# Firms &amp; Probs'!BF60</f>
        <v>30.231822087420127</v>
      </c>
    </row>
    <row r="61" spans="1:26" ht="12">
      <c r="A61">
        <f t="shared" si="0"/>
        <v>55</v>
      </c>
      <c r="B61" s="9">
        <f>'# Firms &amp; Probs'!B61</f>
        <v>1</v>
      </c>
      <c r="C61" s="13">
        <f>'# Firms &amp; Probs'!C61</f>
        <v>0.35481338923357547</v>
      </c>
      <c r="D61" s="13">
        <f>'# Firms &amp; Probs'!D61</f>
        <v>0.6451866107664246</v>
      </c>
      <c r="F61">
        <f>'# Firms &amp; Probs'!H61</f>
        <v>54</v>
      </c>
      <c r="G61">
        <f>'# Firms &amp; Probs'!I61</f>
        <v>55</v>
      </c>
      <c r="H61" s="2">
        <f>'# Firms &amp; Probs'!N61</f>
        <v>0.7039799343416245</v>
      </c>
      <c r="I61" s="6">
        <f>'# Firms &amp; Probs'!U61</f>
        <v>2.240375869459615</v>
      </c>
      <c r="J61" s="6"/>
      <c r="K61" s="3">
        <f>'# Firms &amp; Probs'!AA61</f>
        <v>20.381436478085416</v>
      </c>
      <c r="L61" s="3">
        <f>'# Firms &amp; Probs'!AG61</f>
        <v>69.90027504812117</v>
      </c>
      <c r="M61" s="3">
        <f>'# Firms &amp; Probs'!AJ61</f>
        <v>90.28171152620659</v>
      </c>
      <c r="O61" s="3">
        <f>'# Firms &amp; Probs'!AP61</f>
        <v>-10.783767714007151</v>
      </c>
      <c r="P61" s="3">
        <f>'# Firms &amp; Probs'!AV61</f>
        <v>106.56547924021373</v>
      </c>
      <c r="R61" s="6">
        <f>'# Firms &amp; Probs'!AX61</f>
        <v>2.240375869459615</v>
      </c>
      <c r="S61" s="3">
        <f>'# Firms &amp; Probs'!AY61</f>
        <v>-10.783767714007151</v>
      </c>
      <c r="T61" s="3">
        <f>'# Firms &amp; Probs'!AZ61</f>
        <v>69.90027504812117</v>
      </c>
      <c r="U61" s="3">
        <f>'# Firms &amp; Probs'!BA61</f>
        <v>59.11650733411402</v>
      </c>
      <c r="W61" s="6">
        <f>'# Firms &amp; Probs'!BC61</f>
        <v>2.240375869459615</v>
      </c>
      <c r="X61" s="3">
        <f>'# Firms &amp; Probs'!BD61</f>
        <v>31.165204192092567</v>
      </c>
      <c r="Y61" s="3">
        <f>'# Firms &amp; Probs'!BE61</f>
        <v>0</v>
      </c>
      <c r="Z61" s="3">
        <f>'# Firms &amp; Probs'!BF61</f>
        <v>31.165204192092574</v>
      </c>
    </row>
    <row r="62" spans="1:26" ht="12">
      <c r="A62">
        <f t="shared" si="0"/>
        <v>56</v>
      </c>
      <c r="B62" s="9">
        <f>'# Firms &amp; Probs'!B62</f>
        <v>1</v>
      </c>
      <c r="C62" s="13">
        <f>'# Firms &amp; Probs'!C62</f>
        <v>0.36307805477010135</v>
      </c>
      <c r="D62" s="13">
        <f>'# Firms &amp; Probs'!D62</f>
        <v>0.6369219452298986</v>
      </c>
      <c r="F62">
        <f>'# Firms &amp; Probs'!H62</f>
        <v>55</v>
      </c>
      <c r="G62">
        <f>'# Firms &amp; Probs'!I62</f>
        <v>56</v>
      </c>
      <c r="H62" s="2">
        <f>'# Firms &amp; Probs'!N62</f>
        <v>0.7150870977147312</v>
      </c>
      <c r="I62" s="6">
        <f>'# Firms &amp; Probs'!U62</f>
        <v>2.1869250942453244</v>
      </c>
      <c r="J62" s="6"/>
      <c r="K62" s="3">
        <f>'# Firms &amp; Probs'!AA62</f>
        <v>21.23122238152179</v>
      </c>
      <c r="L62" s="3">
        <f>'# Firms &amp; Probs'!AG62</f>
        <v>69.0707586734807</v>
      </c>
      <c r="M62" s="3">
        <f>'# Firms &amp; Probs'!AJ62</f>
        <v>90.30198105500249</v>
      </c>
      <c r="O62" s="3">
        <f>'# Firms &amp; Probs'!AP62</f>
        <v>-10.86790725839178</v>
      </c>
      <c r="P62" s="3">
        <f>'# Firms &amp; Probs'!AV62</f>
        <v>106.76988831339426</v>
      </c>
      <c r="R62" s="6">
        <f>'# Firms &amp; Probs'!AX62</f>
        <v>2.1869250942453244</v>
      </c>
      <c r="S62" s="3">
        <f>'# Firms &amp; Probs'!AY62</f>
        <v>-10.86790725839178</v>
      </c>
      <c r="T62" s="3">
        <f>'# Firms &amp; Probs'!AZ62</f>
        <v>69.0707586734807</v>
      </c>
      <c r="U62" s="3">
        <f>'# Firms &amp; Probs'!BA62</f>
        <v>58.202851415088915</v>
      </c>
      <c r="W62" s="6">
        <f>'# Firms &amp; Probs'!BC62</f>
        <v>2.1869250942453244</v>
      </c>
      <c r="X62" s="3">
        <f>'# Firms &amp; Probs'!BD62</f>
        <v>32.09912963991357</v>
      </c>
      <c r="Y62" s="3">
        <f>'# Firms &amp; Probs'!BE62</f>
        <v>0</v>
      </c>
      <c r="Z62" s="3">
        <f>'# Firms &amp; Probs'!BF62</f>
        <v>32.09912963991357</v>
      </c>
    </row>
    <row r="63" spans="1:26" ht="12">
      <c r="A63">
        <f aca="true" t="shared" si="1" ref="A63:A106">A62+1</f>
        <v>57</v>
      </c>
      <c r="B63" s="9">
        <f>'# Firms &amp; Probs'!B63</f>
        <v>1</v>
      </c>
      <c r="C63" s="13">
        <f>'# Firms &amp; Probs'!C63</f>
        <v>0.37153522909717257</v>
      </c>
      <c r="D63" s="13">
        <f>'# Firms &amp; Probs'!D63</f>
        <v>0.6284647709028275</v>
      </c>
      <c r="F63">
        <f>'# Firms &amp; Probs'!H63</f>
        <v>56</v>
      </c>
      <c r="G63">
        <f>'# Firms &amp; Probs'!I63</f>
        <v>57</v>
      </c>
      <c r="H63" s="2">
        <f>'# Firms &amp; Probs'!N63</f>
        <v>0.7259826701971849</v>
      </c>
      <c r="I63" s="6">
        <f>'# Firms &amp; Probs'!U63</f>
        <v>2.1348066235766208</v>
      </c>
      <c r="J63" s="6"/>
      <c r="K63" s="3">
        <f>'# Firms &amp; Probs'!AA63</f>
        <v>22.083658522142034</v>
      </c>
      <c r="L63" s="3">
        <f>'# Firms &amp; Probs'!AG63</f>
        <v>68.2334062992017</v>
      </c>
      <c r="M63" s="3">
        <f>'# Firms &amp; Probs'!AJ63</f>
        <v>90.31706482134373</v>
      </c>
      <c r="O63" s="3">
        <f>'# Firms &amp; Probs'!AP63</f>
        <v>-10.949949555411933</v>
      </c>
      <c r="P63" s="3">
        <f>'# Firms &amp; Probs'!AV63</f>
        <v>106.96701437675566</v>
      </c>
      <c r="R63" s="6">
        <f>'# Firms &amp; Probs'!AX63</f>
        <v>2.1348066235766208</v>
      </c>
      <c r="S63" s="3">
        <f>'# Firms &amp; Probs'!AY63</f>
        <v>-10.949949555411933</v>
      </c>
      <c r="T63" s="3">
        <f>'# Firms &amp; Probs'!AZ63</f>
        <v>68.2334062992017</v>
      </c>
      <c r="U63" s="3">
        <f>'# Firms &amp; Probs'!BA63</f>
        <v>57.28345674378977</v>
      </c>
      <c r="W63" s="6">
        <f>'# Firms &amp; Probs'!BC63</f>
        <v>2.1348066235766208</v>
      </c>
      <c r="X63" s="3">
        <f>'# Firms &amp; Probs'!BD63</f>
        <v>33.033608077553964</v>
      </c>
      <c r="Y63" s="3">
        <f>'# Firms &amp; Probs'!BE63</f>
        <v>0</v>
      </c>
      <c r="Z63" s="3">
        <f>'# Firms &amp; Probs'!BF63</f>
        <v>33.033608077553964</v>
      </c>
    </row>
    <row r="64" spans="1:26" ht="12">
      <c r="A64">
        <f t="shared" si="1"/>
        <v>58</v>
      </c>
      <c r="B64" s="9">
        <f>'# Firms &amp; Probs'!B64</f>
        <v>1</v>
      </c>
      <c r="C64" s="13">
        <f>'# Firms &amp; Probs'!C64</f>
        <v>0.38018939632056126</v>
      </c>
      <c r="D64" s="13">
        <f>'# Firms &amp; Probs'!D64</f>
        <v>0.6198106036794387</v>
      </c>
      <c r="F64">
        <f>'# Firms &amp; Probs'!H64</f>
        <v>57</v>
      </c>
      <c r="G64">
        <f>'# Firms &amp; Probs'!I64</f>
        <v>58</v>
      </c>
      <c r="H64" s="2">
        <f>'# Firms &amp; Probs'!N64</f>
        <v>0.7366634393252728</v>
      </c>
      <c r="I64" s="6">
        <f>'# Firms &amp; Probs'!U64</f>
        <v>2.0839845648634845</v>
      </c>
      <c r="J64" s="6"/>
      <c r="K64" s="3">
        <f>'# Firms &amp; Probs'!AA64</f>
        <v>22.93869728546131</v>
      </c>
      <c r="L64" s="3">
        <f>'# Firms &amp; Probs'!AG64</f>
        <v>67.38845281242438</v>
      </c>
      <c r="M64" s="3">
        <f>'# Firms &amp; Probs'!AJ64</f>
        <v>90.32715009788569</v>
      </c>
      <c r="O64" s="3">
        <f>'# Firms &amp; Probs'!AP64</f>
        <v>-11.029951105392614</v>
      </c>
      <c r="P64" s="3">
        <f>'# Firms &amp; Probs'!AV64</f>
        <v>107.1571012032783</v>
      </c>
      <c r="R64" s="6">
        <f>'# Firms &amp; Probs'!AX64</f>
        <v>2.0839845648634845</v>
      </c>
      <c r="S64" s="3">
        <f>'# Firms &amp; Probs'!AY64</f>
        <v>-11.029951105392614</v>
      </c>
      <c r="T64" s="3">
        <f>'# Firms &amp; Probs'!AZ64</f>
        <v>67.38845281242438</v>
      </c>
      <c r="U64" s="3">
        <f>'# Firms &amp; Probs'!BA64</f>
        <v>56.35850170703176</v>
      </c>
      <c r="W64" s="6">
        <f>'# Firms &amp; Probs'!BC64</f>
        <v>2.0839845648634845</v>
      </c>
      <c r="X64" s="3">
        <f>'# Firms &amp; Probs'!BD64</f>
        <v>33.96864839085392</v>
      </c>
      <c r="Y64" s="3">
        <f>'# Firms &amp; Probs'!BE64</f>
        <v>0</v>
      </c>
      <c r="Z64" s="3">
        <f>'# Firms &amp; Probs'!BF64</f>
        <v>33.96864839085393</v>
      </c>
    </row>
    <row r="65" spans="1:26" ht="12">
      <c r="A65">
        <f t="shared" si="1"/>
        <v>59</v>
      </c>
      <c r="B65" s="9">
        <f>'# Firms &amp; Probs'!B65</f>
        <v>1</v>
      </c>
      <c r="C65" s="13">
        <f>'# Firms &amp; Probs'!C65</f>
        <v>0.38904514499428067</v>
      </c>
      <c r="D65" s="13">
        <f>'# Firms &amp; Probs'!D65</f>
        <v>0.6109548550057193</v>
      </c>
      <c r="F65">
        <f>'# Firms &amp; Probs'!H65</f>
        <v>58</v>
      </c>
      <c r="G65">
        <f>'# Firms &amp; Probs'!I65</f>
        <v>59</v>
      </c>
      <c r="H65" s="2">
        <f>'# Firms &amp; Probs'!N65</f>
        <v>0.7471266238751179</v>
      </c>
      <c r="I65" s="6">
        <f>'# Firms &amp; Probs'!U65</f>
        <v>2.03442411864966</v>
      </c>
      <c r="J65" s="6"/>
      <c r="K65" s="3">
        <f>'# Firms &amp; Probs'!AA65</f>
        <v>23.79629205066122</v>
      </c>
      <c r="L65" s="3">
        <f>'# Firms &amp; Probs'!AG65</f>
        <v>66.53612549017205</v>
      </c>
      <c r="M65" s="3">
        <f>'# Firms &amp; Probs'!AJ65</f>
        <v>90.33241754083328</v>
      </c>
      <c r="O65" s="3">
        <f>'# Firms &amp; Probs'!AP65</f>
        <v>-11.107966687902167</v>
      </c>
      <c r="P65" s="3">
        <f>'# Firms &amp; Probs'!AV65</f>
        <v>107.34038422873545</v>
      </c>
      <c r="R65" s="6">
        <f>'# Firms &amp; Probs'!AX65</f>
        <v>2.03442411864966</v>
      </c>
      <c r="S65" s="3">
        <f>'# Firms &amp; Probs'!AY65</f>
        <v>-11.107966687902167</v>
      </c>
      <c r="T65" s="3">
        <f>'# Firms &amp; Probs'!AZ65</f>
        <v>66.53612549017205</v>
      </c>
      <c r="U65" s="3">
        <f>'# Firms &amp; Probs'!BA65</f>
        <v>55.42815880226989</v>
      </c>
      <c r="W65" s="6">
        <f>'# Firms &amp; Probs'!BC65</f>
        <v>2.03442411864966</v>
      </c>
      <c r="X65" s="3">
        <f>'# Firms &amp; Probs'!BD65</f>
        <v>34.904258738563385</v>
      </c>
      <c r="Y65" s="3">
        <f>'# Firms &amp; Probs'!BE65</f>
        <v>0</v>
      </c>
      <c r="Z65" s="3">
        <f>'# Firms &amp; Probs'!BF65</f>
        <v>34.904258738563385</v>
      </c>
    </row>
    <row r="66" spans="1:26" ht="12">
      <c r="A66">
        <f t="shared" si="1"/>
        <v>60</v>
      </c>
      <c r="B66" s="9">
        <f>'# Firms &amp; Probs'!B66</f>
        <v>1</v>
      </c>
      <c r="C66" s="13">
        <f>'# Firms &amp; Probs'!C66</f>
        <v>0.39810717055349726</v>
      </c>
      <c r="D66" s="13">
        <f>'# Firms &amp; Probs'!D66</f>
        <v>0.6018928294465027</v>
      </c>
      <c r="F66">
        <f>'# Firms &amp; Probs'!H66</f>
        <v>59</v>
      </c>
      <c r="G66">
        <f>'# Firms &amp; Probs'!I66</f>
        <v>60</v>
      </c>
      <c r="H66" s="2">
        <f>'# Firms &amp; Probs'!N66</f>
        <v>0.7573698658065574</v>
      </c>
      <c r="I66" s="6">
        <f>'# Firms &amp; Probs'!U66</f>
        <v>1.98609153945676</v>
      </c>
      <c r="J66" s="6"/>
      <c r="K66" s="3">
        <f>'# Firms &amp; Probs'!AA66</f>
        <v>24.656397161241348</v>
      </c>
      <c r="L66" s="3">
        <f>'# Firms &amp; Probs'!AG66</f>
        <v>65.67664427818912</v>
      </c>
      <c r="M66" s="3">
        <f>'# Firms &amp; Probs'!AJ66</f>
        <v>90.33304143943046</v>
      </c>
      <c r="O66" s="3">
        <f>'# Firms &amp; Probs'!AP66</f>
        <v>-11.184049423389554</v>
      </c>
      <c r="P66" s="3">
        <f>'# Firms &amp; Probs'!AV66</f>
        <v>107.51709086282003</v>
      </c>
      <c r="R66" s="6">
        <f>'# Firms &amp; Probs'!AX66</f>
        <v>1.98609153945676</v>
      </c>
      <c r="S66" s="3">
        <f>'# Firms &amp; Probs'!AY66</f>
        <v>-11.184049423389554</v>
      </c>
      <c r="T66" s="3">
        <f>'# Firms &amp; Probs'!AZ66</f>
        <v>65.67664427818912</v>
      </c>
      <c r="U66" s="3">
        <f>'# Firms &amp; Probs'!BA66</f>
        <v>54.49259485479956</v>
      </c>
      <c r="W66" s="6">
        <f>'# Firms &amp; Probs'!BC66</f>
        <v>1.98609153945676</v>
      </c>
      <c r="X66" s="3">
        <f>'# Firms &amp; Probs'!BD66</f>
        <v>35.840446584630904</v>
      </c>
      <c r="Y66" s="3">
        <f>'# Firms &amp; Probs'!BE66</f>
        <v>0</v>
      </c>
      <c r="Z66" s="3">
        <f>'# Firms &amp; Probs'!BF66</f>
        <v>35.8404465846309</v>
      </c>
    </row>
    <row r="67" spans="1:26" ht="12">
      <c r="A67">
        <f t="shared" si="1"/>
        <v>61</v>
      </c>
      <c r="B67" s="9">
        <f>'# Firms &amp; Probs'!B67</f>
        <v>1</v>
      </c>
      <c r="C67" s="13">
        <f>'# Firms &amp; Probs'!C67</f>
        <v>0.40738027780411273</v>
      </c>
      <c r="D67" s="13">
        <f>'# Firms &amp; Probs'!D67</f>
        <v>0.5926197221958873</v>
      </c>
      <c r="F67">
        <f>'# Firms &amp; Probs'!H67</f>
        <v>60</v>
      </c>
      <c r="G67">
        <f>'# Firms &amp; Probs'!I67</f>
        <v>61</v>
      </c>
      <c r="H67" s="2">
        <f>'# Firms &amp; Probs'!N67</f>
        <v>0.7673912209011603</v>
      </c>
      <c r="I67" s="6">
        <f>'# Firms &amp; Probs'!U67</f>
        <v>1.9389540982979883</v>
      </c>
      <c r="J67" s="6"/>
      <c r="K67" s="3">
        <f>'# Firms &amp; Probs'!AA67</f>
        <v>25.518967896917683</v>
      </c>
      <c r="L67" s="3">
        <f>'# Firms &amp; Probs'!AG67</f>
        <v>64.8102220578845</v>
      </c>
      <c r="M67" s="3">
        <f>'# Firms &amp; Probs'!AJ67</f>
        <v>90.32918995480219</v>
      </c>
      <c r="O67" s="3">
        <f>'# Firms &amp; Probs'!AP67</f>
        <v>-11.258250832193367</v>
      </c>
      <c r="P67" s="3">
        <f>'# Firms &amp; Probs'!AV67</f>
        <v>107.68744078699555</v>
      </c>
      <c r="R67" s="6">
        <f>'# Firms &amp; Probs'!AX67</f>
        <v>1.9389540982979883</v>
      </c>
      <c r="S67" s="3">
        <f>'# Firms &amp; Probs'!AY67</f>
        <v>-11.258250832193367</v>
      </c>
      <c r="T67" s="3">
        <f>'# Firms &amp; Probs'!AZ67</f>
        <v>64.8102220578845</v>
      </c>
      <c r="U67" s="3">
        <f>'# Firms &amp; Probs'!BA67</f>
        <v>53.55197122569113</v>
      </c>
      <c r="W67" s="6">
        <f>'# Firms &amp; Probs'!BC67</f>
        <v>1.9389540982979883</v>
      </c>
      <c r="X67" s="3">
        <f>'# Firms &amp; Probs'!BD67</f>
        <v>36.77721872911105</v>
      </c>
      <c r="Y67" s="3">
        <f>'# Firms &amp; Probs'!BE67</f>
        <v>0</v>
      </c>
      <c r="Z67" s="3">
        <f>'# Firms &amp; Probs'!BF67</f>
        <v>36.777218729111055</v>
      </c>
    </row>
    <row r="68" spans="1:26" ht="12">
      <c r="A68">
        <f t="shared" si="1"/>
        <v>62</v>
      </c>
      <c r="B68" s="9">
        <f>'# Firms &amp; Probs'!B68</f>
        <v>1</v>
      </c>
      <c r="C68" s="13">
        <f>'# Firms &amp; Probs'!C68</f>
        <v>0.4168693834703354</v>
      </c>
      <c r="D68" s="13">
        <f>'# Firms &amp; Probs'!D68</f>
        <v>0.5831306165296646</v>
      </c>
      <c r="F68">
        <f>'# Firms &amp; Probs'!H68</f>
        <v>61</v>
      </c>
      <c r="G68">
        <f>'# Firms &amp; Probs'!I68</f>
        <v>62</v>
      </c>
      <c r="H68" s="2">
        <f>'# Firms &amp; Probs'!N68</f>
        <v>0.7771891482110451</v>
      </c>
      <c r="I68" s="6">
        <f>'# Firms &amp; Probs'!U68</f>
        <v>1.8929800467781648</v>
      </c>
      <c r="J68" s="6"/>
      <c r="K68" s="3">
        <f>'# Firms &amp; Probs'!AA68</f>
        <v>26.383960446702986</v>
      </c>
      <c r="L68" s="3">
        <f>'# Firms &amp; Probs'!AG68</f>
        <v>63.937064901971915</v>
      </c>
      <c r="M68" s="3">
        <f>'# Firms &amp; Probs'!AJ68</f>
        <v>90.32102534867491</v>
      </c>
      <c r="O68" s="3">
        <f>'# Firms &amp; Probs'!AP68</f>
        <v>-11.330620891053787</v>
      </c>
      <c r="P68" s="3">
        <f>'# Firms &amp; Probs'!AV68</f>
        <v>107.8516462397287</v>
      </c>
      <c r="R68" s="6">
        <f>'# Firms &amp; Probs'!AX68</f>
        <v>1.8929800467781648</v>
      </c>
      <c r="S68" s="3">
        <f>'# Firms &amp; Probs'!AY68</f>
        <v>-11.330620891053787</v>
      </c>
      <c r="T68" s="3">
        <f>'# Firms &amp; Probs'!AZ68</f>
        <v>63.937064901971915</v>
      </c>
      <c r="U68" s="3">
        <f>'# Firms &amp; Probs'!BA68</f>
        <v>52.606444010918125</v>
      </c>
      <c r="W68" s="6">
        <f>'# Firms &amp; Probs'!BC68</f>
        <v>1.8929800467781648</v>
      </c>
      <c r="X68" s="3">
        <f>'# Firms &amp; Probs'!BD68</f>
        <v>37.71458133775677</v>
      </c>
      <c r="Y68" s="3">
        <f>'# Firms &amp; Probs'!BE68</f>
        <v>0</v>
      </c>
      <c r="Z68" s="3">
        <f>'# Firms &amp; Probs'!BF68</f>
        <v>37.71458133775678</v>
      </c>
    </row>
    <row r="69" spans="1:26" ht="12">
      <c r="A69">
        <f t="shared" si="1"/>
        <v>63</v>
      </c>
      <c r="B69" s="9">
        <f>'# Firms &amp; Probs'!B69</f>
        <v>1</v>
      </c>
      <c r="C69" s="13">
        <f>'# Firms &amp; Probs'!C69</f>
        <v>0.42657951880159267</v>
      </c>
      <c r="D69" s="13">
        <f>'# Firms &amp; Probs'!D69</f>
        <v>0.5734204811984074</v>
      </c>
      <c r="F69">
        <f>'# Firms &amp; Probs'!H69</f>
        <v>62</v>
      </c>
      <c r="G69">
        <f>'# Firms &amp; Probs'!I69</f>
        <v>63</v>
      </c>
      <c r="H69" s="2">
        <f>'# Firms &amp; Probs'!N69</f>
        <v>0.7867624984368913</v>
      </c>
      <c r="I69" s="6">
        <f>'# Firms &amp; Probs'!U69</f>
        <v>1.8481385827014656</v>
      </c>
      <c r="J69" s="6"/>
      <c r="K69" s="3">
        <f>'# Firms &amp; Probs'!AA69</f>
        <v>27.25133188310808</v>
      </c>
      <c r="L69" s="3">
        <f>'# Firms &amp; Probs'!AG69</f>
        <v>63.057372319363914</v>
      </c>
      <c r="M69" s="3">
        <f>'# Firms &amp; Probs'!AJ69</f>
        <v>90.308704202472</v>
      </c>
      <c r="O69" s="3">
        <f>'# Firms &amp; Probs'!AP69</f>
        <v>-11.401208087251167</v>
      </c>
      <c r="P69" s="3">
        <f>'# Firms &amp; Probs'!AV69</f>
        <v>108.00991228972316</v>
      </c>
      <c r="R69" s="6">
        <f>'# Firms &amp; Probs'!AX69</f>
        <v>1.8481385827014656</v>
      </c>
      <c r="S69" s="3">
        <f>'# Firms &amp; Probs'!AY69</f>
        <v>-11.401208087251167</v>
      </c>
      <c r="T69" s="3">
        <f>'# Firms &amp; Probs'!AZ69</f>
        <v>63.057372319363914</v>
      </c>
      <c r="U69" s="3">
        <f>'# Firms &amp; Probs'!BA69</f>
        <v>51.656164232112744</v>
      </c>
      <c r="W69" s="6">
        <f>'# Firms &amp; Probs'!BC69</f>
        <v>1.8481385827014656</v>
      </c>
      <c r="X69" s="3">
        <f>'# Firms &amp; Probs'!BD69</f>
        <v>38.65253997035924</v>
      </c>
      <c r="Y69" s="3">
        <f>'# Firms &amp; Probs'!BE69</f>
        <v>0</v>
      </c>
      <c r="Z69" s="3">
        <f>'# Firms &amp; Probs'!BF69</f>
        <v>38.65253997035926</v>
      </c>
    </row>
    <row r="70" spans="1:26" ht="12">
      <c r="A70">
        <f t="shared" si="1"/>
        <v>64</v>
      </c>
      <c r="B70" s="9">
        <f>'# Firms &amp; Probs'!B70</f>
        <v>1</v>
      </c>
      <c r="C70" s="13">
        <f>'# Firms &amp; Probs'!C70</f>
        <v>0.436515832240166</v>
      </c>
      <c r="D70" s="13">
        <f>'# Firms &amp; Probs'!D70</f>
        <v>0.563484167759834</v>
      </c>
      <c r="F70">
        <f>'# Firms &amp; Probs'!H70</f>
        <v>63</v>
      </c>
      <c r="G70">
        <f>'# Firms &amp; Probs'!I70</f>
        <v>64</v>
      </c>
      <c r="H70" s="2">
        <f>'# Firms &amp; Probs'!N70</f>
        <v>0.7961105013540583</v>
      </c>
      <c r="I70" s="6">
        <f>'# Firms &amp; Probs'!U70</f>
        <v>1.8043998171127373</v>
      </c>
      <c r="J70" s="6"/>
      <c r="K70" s="3">
        <f>'# Firms &amp; Probs'!AA70</f>
        <v>28.121040137406425</v>
      </c>
      <c r="L70" s="3">
        <f>'# Firms &amp; Probs'!AG70</f>
        <v>62.17133748984612</v>
      </c>
      <c r="M70" s="3">
        <f>'# Firms &amp; Probs'!AJ70</f>
        <v>90.29237762725253</v>
      </c>
      <c r="O70" s="3">
        <f>'# Firms &amp; Probs'!AP70</f>
        <v>-11.470059470487938</v>
      </c>
      <c r="P70" s="3">
        <f>'# Firms &amp; Probs'!AV70</f>
        <v>108.16243709774048</v>
      </c>
      <c r="R70" s="6">
        <f>'# Firms &amp; Probs'!AX70</f>
        <v>1.8043998171127373</v>
      </c>
      <c r="S70" s="3">
        <f>'# Firms &amp; Probs'!AY70</f>
        <v>-11.470059470487938</v>
      </c>
      <c r="T70" s="3">
        <f>'# Firms &amp; Probs'!AZ70</f>
        <v>62.17133748984612</v>
      </c>
      <c r="U70" s="3">
        <f>'# Firms &amp; Probs'!BA70</f>
        <v>50.70127801935818</v>
      </c>
      <c r="W70" s="6">
        <f>'# Firms &amp; Probs'!BC70</f>
        <v>1.8043998171127373</v>
      </c>
      <c r="X70" s="3">
        <f>'# Firms &amp; Probs'!BD70</f>
        <v>39.591099607894364</v>
      </c>
      <c r="Y70" s="3">
        <f>'# Firms &amp; Probs'!BE70</f>
        <v>0</v>
      </c>
      <c r="Z70" s="3">
        <f>'# Firms &amp; Probs'!BF70</f>
        <v>39.59109960789436</v>
      </c>
    </row>
    <row r="71" spans="1:26" ht="12">
      <c r="A71">
        <f t="shared" si="1"/>
        <v>65</v>
      </c>
      <c r="B71" s="9">
        <f>'# Firms &amp; Probs'!B71</f>
        <v>1</v>
      </c>
      <c r="C71" s="13">
        <f>'# Firms &amp; Probs'!C71</f>
        <v>0.44668359215096315</v>
      </c>
      <c r="D71" s="13">
        <f>'# Firms &amp; Probs'!D71</f>
        <v>0.5533164078490369</v>
      </c>
      <c r="F71">
        <f>'# Firms &amp; Probs'!H71</f>
        <v>64</v>
      </c>
      <c r="G71">
        <f>'# Firms &amp; Probs'!I71</f>
        <v>65</v>
      </c>
      <c r="H71" s="2">
        <f>'# Firms &amp; Probs'!N71</f>
        <v>0.8052327524051449</v>
      </c>
      <c r="I71" s="6">
        <f>'# Firms &amp; Probs'!U71</f>
        <v>1.7617347427024077</v>
      </c>
      <c r="J71" s="6"/>
      <c r="K71" s="3">
        <f>'# Firms &amp; Probs'!AA71</f>
        <v>28.993043975907593</v>
      </c>
      <c r="L71" s="3">
        <f>'# Firms &amp; Probs'!AG71</f>
        <v>61.279147489027764</v>
      </c>
      <c r="M71" s="3">
        <f>'# Firms &amp; Probs'!AJ71</f>
        <v>90.27219146493536</v>
      </c>
      <c r="O71" s="3">
        <f>'# Firms &amp; Probs'!AP71</f>
        <v>-11.537220702624037</v>
      </c>
      <c r="P71" s="3">
        <f>'# Firms &amp; Probs'!AV71</f>
        <v>108.3094121675594</v>
      </c>
      <c r="R71" s="6">
        <f>'# Firms &amp; Probs'!AX71</f>
        <v>1.7617347427024077</v>
      </c>
      <c r="S71" s="3">
        <f>'# Firms &amp; Probs'!AY71</f>
        <v>-11.537220702624037</v>
      </c>
      <c r="T71" s="3">
        <f>'# Firms &amp; Probs'!AZ71</f>
        <v>61.279147489027764</v>
      </c>
      <c r="U71" s="3">
        <f>'# Firms &amp; Probs'!BA71</f>
        <v>49.741926786403724</v>
      </c>
      <c r="W71" s="6">
        <f>'# Firms &amp; Probs'!BC71</f>
        <v>1.7617347427024077</v>
      </c>
      <c r="X71" s="3">
        <f>'# Firms &amp; Probs'!BD71</f>
        <v>40.53026467853163</v>
      </c>
      <c r="Y71" s="3">
        <f>'# Firms &amp; Probs'!BE71</f>
        <v>0</v>
      </c>
      <c r="Z71" s="3">
        <f>'# Firms &amp; Probs'!BF71</f>
        <v>40.53026467853164</v>
      </c>
    </row>
    <row r="72" spans="1:26" ht="12">
      <c r="A72">
        <f t="shared" si="1"/>
        <v>66</v>
      </c>
      <c r="B72" s="9">
        <f>'# Firms &amp; Probs'!B72</f>
        <v>1</v>
      </c>
      <c r="C72" s="13">
        <f>'# Firms &amp; Probs'!C72</f>
        <v>0.457088189614875</v>
      </c>
      <c r="D72" s="13">
        <f>'# Firms &amp; Probs'!D72</f>
        <v>0.5429118103851249</v>
      </c>
      <c r="F72">
        <f>'# Firms &amp; Probs'!H72</f>
        <v>65</v>
      </c>
      <c r="G72">
        <f>'# Firms &amp; Probs'!I72</f>
        <v>66</v>
      </c>
      <c r="H72" s="2">
        <f>'# Firms &amp; Probs'!N72</f>
        <v>0.8141291985757184</v>
      </c>
      <c r="I72" s="6">
        <f>'# Firms &amp; Probs'!U72</f>
        <v>1.7201152035089013</v>
      </c>
      <c r="J72" s="6"/>
      <c r="K72" s="3">
        <f>'# Firms &amp; Probs'!AA72</f>
        <v>29.86730297718861</v>
      </c>
      <c r="L72" s="3">
        <f>'# Firms &amp; Probs'!AG72</f>
        <v>60.38098350403784</v>
      </c>
      <c r="M72" s="3">
        <f>'# Firms &amp; Probs'!AJ72</f>
        <v>90.24828648122646</v>
      </c>
      <c r="O72" s="3">
        <f>'# Firms &amp; Probs'!AP72</f>
        <v>-11.602736105369846</v>
      </c>
      <c r="P72" s="3">
        <f>'# Firms &amp; Probs'!AV72</f>
        <v>108.45102258659631</v>
      </c>
      <c r="R72" s="6">
        <f>'# Firms &amp; Probs'!AX72</f>
        <v>1.7201152035089013</v>
      </c>
      <c r="S72" s="3">
        <f>'# Firms &amp; Probs'!AY72</f>
        <v>-11.602736105369846</v>
      </c>
      <c r="T72" s="3">
        <f>'# Firms &amp; Probs'!AZ72</f>
        <v>60.38098350403784</v>
      </c>
      <c r="U72" s="3">
        <f>'# Firms &amp; Probs'!BA72</f>
        <v>48.778247398668</v>
      </c>
      <c r="W72" s="6">
        <f>'# Firms &amp; Probs'!BC72</f>
        <v>1.7201152035089013</v>
      </c>
      <c r="X72" s="3">
        <f>'# Firms &amp; Probs'!BD72</f>
        <v>41.47003908255846</v>
      </c>
      <c r="Y72" s="3">
        <f>'# Firms &amp; Probs'!BE72</f>
        <v>0</v>
      </c>
      <c r="Z72" s="3">
        <f>'# Firms &amp; Probs'!BF72</f>
        <v>41.47003908255846</v>
      </c>
    </row>
    <row r="73" spans="1:26" ht="12">
      <c r="A73">
        <f t="shared" si="1"/>
        <v>67</v>
      </c>
      <c r="B73" s="9">
        <f>'# Firms &amp; Probs'!B73</f>
        <v>1</v>
      </c>
      <c r="C73" s="13">
        <f>'# Firms &amp; Probs'!C73</f>
        <v>0.46773514128719823</v>
      </c>
      <c r="D73" s="13">
        <f>'# Firms &amp; Probs'!D73</f>
        <v>0.5322648587128018</v>
      </c>
      <c r="F73">
        <f>'# Firms &amp; Probs'!H73</f>
        <v>66</v>
      </c>
      <c r="G73">
        <f>'# Firms &amp; Probs'!I73</f>
        <v>67</v>
      </c>
      <c r="H73" s="2">
        <f>'# Firms &amp; Probs'!N73</f>
        <v>0.8228001236674057</v>
      </c>
      <c r="I73" s="6">
        <f>'# Firms &amp; Probs'!U73</f>
        <v>1.679513865856132</v>
      </c>
      <c r="J73" s="6"/>
      <c r="K73" s="3">
        <f>'# Firms &amp; Probs'!AA73</f>
        <v>30.743777510234825</v>
      </c>
      <c r="L73" s="3">
        <f>'# Firms &amp; Probs'!AG73</f>
        <v>59.47702104040948</v>
      </c>
      <c r="M73" s="3">
        <f>'# Firms &amp; Probs'!AJ73</f>
        <v>90.2207985506443</v>
      </c>
      <c r="O73" s="3">
        <f>'# Firms &amp; Probs'!AP73</f>
        <v>-11.666648706034932</v>
      </c>
      <c r="P73" s="3">
        <f>'# Firms &amp; Probs'!AV73</f>
        <v>108.58744725667924</v>
      </c>
      <c r="R73" s="6">
        <f>'# Firms &amp; Probs'!AX73</f>
        <v>1.679513865856132</v>
      </c>
      <c r="S73" s="3">
        <f>'# Firms &amp; Probs'!AY73</f>
        <v>-11.666648706034932</v>
      </c>
      <c r="T73" s="3">
        <f>'# Firms &amp; Probs'!AZ73</f>
        <v>59.47702104040948</v>
      </c>
      <c r="U73" s="3">
        <f>'# Firms &amp; Probs'!BA73</f>
        <v>47.81037233437455</v>
      </c>
      <c r="W73" s="6">
        <f>'# Firms &amp; Probs'!BC73</f>
        <v>1.679513865856132</v>
      </c>
      <c r="X73" s="3">
        <f>'# Firms &amp; Probs'!BD73</f>
        <v>42.410426216269755</v>
      </c>
      <c r="Y73" s="3">
        <f>'# Firms &amp; Probs'!BE73</f>
        <v>0</v>
      </c>
      <c r="Z73" s="3">
        <f>'# Firms &amp; Probs'!BF73</f>
        <v>42.410426216269755</v>
      </c>
    </row>
    <row r="74" spans="1:26" ht="12">
      <c r="A74">
        <f t="shared" si="1"/>
        <v>68</v>
      </c>
      <c r="B74" s="9">
        <f>'# Firms &amp; Probs'!B74</f>
        <v>1</v>
      </c>
      <c r="C74" s="13">
        <f>'# Firms &amp; Probs'!C74</f>
        <v>0.47863009232263837</v>
      </c>
      <c r="D74" s="13">
        <f>'# Firms &amp; Probs'!D74</f>
        <v>0.5213699076773617</v>
      </c>
      <c r="F74">
        <f>'# Firms &amp; Probs'!H74</f>
        <v>67</v>
      </c>
      <c r="G74">
        <f>'# Firms &amp; Probs'!I74</f>
        <v>68</v>
      </c>
      <c r="H74" s="2">
        <f>'# Firms &amp; Probs'!N74</f>
        <v>0.8312461330791934</v>
      </c>
      <c r="I74" s="6">
        <f>'# Firms &amp; Probs'!U74</f>
        <v>1.6399041904670846</v>
      </c>
      <c r="J74" s="6"/>
      <c r="K74" s="3">
        <f>'# Firms &amp; Probs'!AA74</f>
        <v>31.622428713444442</v>
      </c>
      <c r="L74" s="3">
        <f>'# Firms &amp; Probs'!AG74</f>
        <v>58.56743012057188</v>
      </c>
      <c r="M74" s="3">
        <f>'# Firms &amp; Probs'!AJ74</f>
        <v>90.18985883401632</v>
      </c>
      <c r="O74" s="3">
        <f>'# Firms &amp; Probs'!AP74</f>
        <v>-11.72900028142549</v>
      </c>
      <c r="P74" s="3">
        <f>'# Firms &amp; Probs'!AV74</f>
        <v>108.7188591154418</v>
      </c>
      <c r="R74" s="6">
        <f>'# Firms &amp; Probs'!AX74</f>
        <v>1.6399041904670846</v>
      </c>
      <c r="S74" s="3">
        <f>'# Firms &amp; Probs'!AY74</f>
        <v>-11.72900028142549</v>
      </c>
      <c r="T74" s="3">
        <f>'# Firms &amp; Probs'!AZ74</f>
        <v>58.56743012057188</v>
      </c>
      <c r="U74" s="3">
        <f>'# Firms &amp; Probs'!BA74</f>
        <v>46.838429839146386</v>
      </c>
      <c r="W74" s="6">
        <f>'# Firms &amp; Probs'!BC74</f>
        <v>1.6399041904670846</v>
      </c>
      <c r="X74" s="3">
        <f>'# Firms &amp; Probs'!BD74</f>
        <v>43.351428994869934</v>
      </c>
      <c r="Y74" s="3">
        <f>'# Firms &amp; Probs'!BE74</f>
        <v>0</v>
      </c>
      <c r="Z74" s="3">
        <f>'# Firms &amp; Probs'!BF74</f>
        <v>43.351428994869934</v>
      </c>
    </row>
    <row r="75" spans="1:26" ht="12">
      <c r="A75">
        <f t="shared" si="1"/>
        <v>69</v>
      </c>
      <c r="B75" s="9">
        <f>'# Firms &amp; Probs'!B75</f>
        <v>1</v>
      </c>
      <c r="C75" s="13">
        <f>'# Firms &amp; Probs'!C75</f>
        <v>0.48977881936844625</v>
      </c>
      <c r="D75" s="13">
        <f>'# Firms &amp; Probs'!D75</f>
        <v>0.5102211806315538</v>
      </c>
      <c r="F75">
        <f>'# Firms &amp; Probs'!H75</f>
        <v>68</v>
      </c>
      <c r="G75">
        <f>'# Firms &amp; Probs'!I75</f>
        <v>69</v>
      </c>
      <c r="H75" s="2">
        <f>'# Firms &amp; Probs'!N75</f>
        <v>0.8394681382037072</v>
      </c>
      <c r="I75" s="6">
        <f>'# Firms &amp; Probs'!U75</f>
        <v>1.601260405697687</v>
      </c>
      <c r="J75" s="6"/>
      <c r="K75" s="3">
        <f>'# Firms &amp; Probs'!AA75</f>
        <v>32.503218474454236</v>
      </c>
      <c r="L75" s="3">
        <f>'# Firms &amp; Probs'!AG75</f>
        <v>57.652375474345234</v>
      </c>
      <c r="M75" s="3">
        <f>'# Firms &amp; Probs'!AJ75</f>
        <v>90.15559394879946</v>
      </c>
      <c r="O75" s="3">
        <f>'# Firms &amp; Probs'!AP75</f>
        <v>-11.789831399978201</v>
      </c>
      <c r="P75" s="3">
        <f>'# Firms &amp; Probs'!AV75</f>
        <v>108.84542534877767</v>
      </c>
      <c r="R75" s="6">
        <f>'# Firms &amp; Probs'!AX75</f>
        <v>1.601260405697687</v>
      </c>
      <c r="S75" s="3">
        <f>'# Firms &amp; Probs'!AY75</f>
        <v>-11.789831399978201</v>
      </c>
      <c r="T75" s="3">
        <f>'# Firms &amp; Probs'!AZ75</f>
        <v>57.652375474345234</v>
      </c>
      <c r="U75" s="3">
        <f>'# Firms &amp; Probs'!BA75</f>
        <v>45.86254407436704</v>
      </c>
      <c r="W75" s="6">
        <f>'# Firms &amp; Probs'!BC75</f>
        <v>1.601260405697687</v>
      </c>
      <c r="X75" s="3">
        <f>'# Firms &amp; Probs'!BD75</f>
        <v>44.29304987443244</v>
      </c>
      <c r="Y75" s="3">
        <f>'# Firms &amp; Probs'!BE75</f>
        <v>0</v>
      </c>
      <c r="Z75" s="3">
        <f>'# Firms &amp; Probs'!BF75</f>
        <v>44.29304987443243</v>
      </c>
    </row>
    <row r="76" spans="1:26" ht="12">
      <c r="A76">
        <f t="shared" si="1"/>
        <v>70</v>
      </c>
      <c r="B76" s="9">
        <f>'# Firms &amp; Probs'!B76</f>
        <v>1</v>
      </c>
      <c r="C76" s="13">
        <f>'# Firms &amp; Probs'!C76</f>
        <v>0.5011872336272724</v>
      </c>
      <c r="D76" s="13">
        <f>'# Firms &amp; Probs'!D76</f>
        <v>0.49881276637272765</v>
      </c>
      <c r="F76">
        <f>'# Firms &amp; Probs'!H76</f>
        <v>69</v>
      </c>
      <c r="G76">
        <f>'# Firms &amp; Probs'!I76</f>
        <v>70</v>
      </c>
      <c r="H76" s="2">
        <f>'# Firms &amp; Probs'!N76</f>
        <v>0.8474673405405511</v>
      </c>
      <c r="I76" s="6">
        <f>'# Firms &amp; Probs'!U76</f>
        <v>1.563557481838233</v>
      </c>
      <c r="J76" s="6"/>
      <c r="K76" s="3">
        <f>'# Firms &amp; Probs'!AA76</f>
        <v>33.3861094107453</v>
      </c>
      <c r="L76" s="3">
        <f>'# Firms &amp; Probs'!AG76</f>
        <v>56.73201672181369</v>
      </c>
      <c r="M76" s="3">
        <f>'# Firms &amp; Probs'!AJ76</f>
        <v>90.11812613255898</v>
      </c>
      <c r="O76" s="3">
        <f>'# Firms &amp; Probs'!AP76</f>
        <v>-11.84918146221368</v>
      </c>
      <c r="P76" s="3">
        <f>'# Firms &amp; Probs'!AV76</f>
        <v>108.96730759477268</v>
      </c>
      <c r="R76" s="6">
        <f>'# Firms &amp; Probs'!AX76</f>
        <v>1.563557481838233</v>
      </c>
      <c r="S76" s="3">
        <f>'# Firms &amp; Probs'!AY76</f>
        <v>-11.84918146221368</v>
      </c>
      <c r="T76" s="3">
        <f>'# Firms &amp; Probs'!AZ76</f>
        <v>56.73201672181369</v>
      </c>
      <c r="U76" s="3">
        <f>'# Firms &amp; Probs'!BA76</f>
        <v>44.882835259600014</v>
      </c>
      <c r="W76" s="6">
        <f>'# Firms &amp; Probs'!BC76</f>
        <v>1.563557481838233</v>
      </c>
      <c r="X76" s="3">
        <f>'# Firms &amp; Probs'!BD76</f>
        <v>45.23529087295898</v>
      </c>
      <c r="Y76" s="3">
        <f>'# Firms &amp; Probs'!BE76</f>
        <v>0</v>
      </c>
      <c r="Z76" s="3">
        <f>'# Firms &amp; Probs'!BF76</f>
        <v>45.23529087295897</v>
      </c>
    </row>
    <row r="77" spans="1:26" ht="12">
      <c r="A77">
        <f t="shared" si="1"/>
        <v>71</v>
      </c>
      <c r="B77" s="9">
        <f>'# Firms &amp; Probs'!B77</f>
        <v>1</v>
      </c>
      <c r="C77" s="13">
        <f>'# Firms &amp; Probs'!C77</f>
        <v>0.5128613839913649</v>
      </c>
      <c r="D77" s="13">
        <f>'# Firms &amp; Probs'!D77</f>
        <v>0.48713861600863506</v>
      </c>
      <c r="F77">
        <f>'# Firms &amp; Probs'!H77</f>
        <v>70</v>
      </c>
      <c r="G77">
        <f>'# Firms &amp; Probs'!I77</f>
        <v>71</v>
      </c>
      <c r="H77" s="2">
        <f>'# Firms &amp; Probs'!N77</f>
        <v>0.8552452156235893</v>
      </c>
      <c r="I77" s="6">
        <f>'# Firms &amp; Probs'!U77</f>
        <v>1.5267711064324323</v>
      </c>
      <c r="J77" s="6"/>
      <c r="K77" s="3">
        <f>'# Firms &amp; Probs'!AA77</f>
        <v>34.27106485099062</v>
      </c>
      <c r="L77" s="3">
        <f>'# Firms &amp; Probs'!AG77</f>
        <v>55.80650854893059</v>
      </c>
      <c r="M77" s="3">
        <f>'# Firms &amp; Probs'!AJ77</f>
        <v>90.0775733999212</v>
      </c>
      <c r="O77" s="3">
        <f>'# Firms &amp; Probs'!AP77</f>
        <v>-11.907088739587994</v>
      </c>
      <c r="P77" s="3">
        <f>'# Firms &amp; Probs'!AV77</f>
        <v>109.08466213950922</v>
      </c>
      <c r="R77" s="6">
        <f>'# Firms &amp; Probs'!AX77</f>
        <v>1.5267711064324323</v>
      </c>
      <c r="S77" s="3">
        <f>'# Firms &amp; Probs'!AY77</f>
        <v>-11.907088739587994</v>
      </c>
      <c r="T77" s="3">
        <f>'# Firms &amp; Probs'!AZ77</f>
        <v>55.80650854893059</v>
      </c>
      <c r="U77" s="3">
        <f>'# Firms &amp; Probs'!BA77</f>
        <v>43.89941980934259</v>
      </c>
      <c r="W77" s="6">
        <f>'# Firms &amp; Probs'!BC77</f>
        <v>1.5267711064324323</v>
      </c>
      <c r="X77" s="3">
        <f>'# Firms &amp; Probs'!BD77</f>
        <v>46.17815359057862</v>
      </c>
      <c r="Y77" s="3">
        <f>'# Firms &amp; Probs'!BE77</f>
        <v>0</v>
      </c>
      <c r="Z77" s="3">
        <f>'# Firms &amp; Probs'!BF77</f>
        <v>46.17815359057862</v>
      </c>
    </row>
    <row r="78" spans="1:26" ht="12">
      <c r="A78">
        <f t="shared" si="1"/>
        <v>72</v>
      </c>
      <c r="B78" s="9">
        <f>'# Firms &amp; Probs'!B78</f>
        <v>1</v>
      </c>
      <c r="C78" s="13">
        <f>'# Firms &amp; Probs'!C78</f>
        <v>0.5248074602497727</v>
      </c>
      <c r="D78" s="13">
        <f>'# Firms &amp; Probs'!D78</f>
        <v>0.47519253975022735</v>
      </c>
      <c r="F78">
        <f>'# Firms &amp; Probs'!H78</f>
        <v>71</v>
      </c>
      <c r="G78">
        <f>'# Firms &amp; Probs'!I78</f>
        <v>72</v>
      </c>
      <c r="H78" s="2">
        <f>'# Firms &amp; Probs'!N78</f>
        <v>0.8628034968534339</v>
      </c>
      <c r="I78" s="6">
        <f>'# Firms &amp; Probs'!U78</f>
        <v>1.490877660566838</v>
      </c>
      <c r="J78" s="6"/>
      <c r="K78" s="3">
        <f>'# Firms &amp; Probs'!AA78</f>
        <v>35.15804881710842</v>
      </c>
      <c r="L78" s="3">
        <f>'# Firms &amp; Probs'!AG78</f>
        <v>54.87600087619167</v>
      </c>
      <c r="M78" s="3">
        <f>'# Firms &amp; Probs'!AJ78</f>
        <v>90.03404969330009</v>
      </c>
      <c r="O78" s="3">
        <f>'# Firms &amp; Probs'!AP78</f>
        <v>-11.96359041181665</v>
      </c>
      <c r="P78" s="3">
        <f>'# Firms &amp; Probs'!AV78</f>
        <v>109.19764010511673</v>
      </c>
      <c r="R78" s="6">
        <f>'# Firms &amp; Probs'!AX78</f>
        <v>1.490877660566838</v>
      </c>
      <c r="S78" s="3">
        <f>'# Firms &amp; Probs'!AY78</f>
        <v>-11.96359041181665</v>
      </c>
      <c r="T78" s="3">
        <f>'# Firms &amp; Probs'!AZ78</f>
        <v>54.87600087619167</v>
      </c>
      <c r="U78" s="3">
        <f>'# Firms &amp; Probs'!BA78</f>
        <v>42.912410464375014</v>
      </c>
      <c r="W78" s="6">
        <f>'# Firms &amp; Probs'!BC78</f>
        <v>1.490877660566838</v>
      </c>
      <c r="X78" s="3">
        <f>'# Firms &amp; Probs'!BD78</f>
        <v>47.121639228925076</v>
      </c>
      <c r="Y78" s="3">
        <f>'# Firms &amp; Probs'!BE78</f>
        <v>0</v>
      </c>
      <c r="Z78" s="3">
        <f>'# Firms &amp; Probs'!BF78</f>
        <v>47.121639228925076</v>
      </c>
    </row>
    <row r="79" spans="1:26" ht="12">
      <c r="A79">
        <f aca="true" t="shared" si="2" ref="A79:A91">A78+1</f>
        <v>73</v>
      </c>
      <c r="B79" s="9">
        <f>'# Firms &amp; Probs'!B79</f>
        <v>1</v>
      </c>
      <c r="C79" s="13">
        <f>'# Firms &amp; Probs'!C79</f>
        <v>0.5370317963702528</v>
      </c>
      <c r="D79" s="13">
        <f>'# Firms &amp; Probs'!D79</f>
        <v>0.4629682036297472</v>
      </c>
      <c r="F79">
        <f>'# Firms &amp; Probs'!H79</f>
        <v>72</v>
      </c>
      <c r="G79">
        <f>'# Firms &amp; Probs'!I79</f>
        <v>73</v>
      </c>
      <c r="H79" s="2">
        <f>'# Firms &amp; Probs'!N79</f>
        <v>0.8701441593204667</v>
      </c>
      <c r="I79" s="6">
        <f>'# Firms &amp; Probs'!U79</f>
        <v>1.4558541960859155</v>
      </c>
      <c r="J79" s="6"/>
      <c r="K79" s="3">
        <f>'# Firms &amp; Probs'!AA79</f>
        <v>36.04702600698656</v>
      </c>
      <c r="L79" s="3">
        <f>'# Firms &amp; Probs'!AG79</f>
        <v>53.9406390206941</v>
      </c>
      <c r="M79" s="3">
        <f>'# Firms &amp; Probs'!AJ79</f>
        <v>89.98766502768066</v>
      </c>
      <c r="O79" s="3">
        <f>'# Firms &amp; Probs'!AP79</f>
        <v>-12.01872260274151</v>
      </c>
      <c r="P79" s="3">
        <f>'# Firms &amp; Probs'!AV79</f>
        <v>109.30638763042217</v>
      </c>
      <c r="R79" s="6">
        <f>'# Firms &amp; Probs'!AX79</f>
        <v>1.4558541960859155</v>
      </c>
      <c r="S79" s="3">
        <f>'# Firms &amp; Probs'!AY79</f>
        <v>-12.01872260274151</v>
      </c>
      <c r="T79" s="3">
        <f>'# Firms &amp; Probs'!AZ79</f>
        <v>53.9406390206941</v>
      </c>
      <c r="U79" s="3">
        <f>'# Firms &amp; Probs'!BA79</f>
        <v>41.92191641795259</v>
      </c>
      <c r="W79" s="6">
        <f>'# Firms &amp; Probs'!BC79</f>
        <v>1.4558541960859155</v>
      </c>
      <c r="X79" s="3">
        <f>'# Firms &amp; Probs'!BD79</f>
        <v>48.065748609728075</v>
      </c>
      <c r="Y79" s="3">
        <f>'# Firms &amp; Probs'!BE79</f>
        <v>0</v>
      </c>
      <c r="Z79" s="3">
        <f>'# Firms &amp; Probs'!BF79</f>
        <v>48.065748609728075</v>
      </c>
    </row>
    <row r="80" spans="1:26" ht="12">
      <c r="A80">
        <f t="shared" si="2"/>
        <v>74</v>
      </c>
      <c r="B80" s="9">
        <f>'# Firms &amp; Probs'!B80</f>
        <v>1</v>
      </c>
      <c r="C80" s="13">
        <f>'# Firms &amp; Probs'!C80</f>
        <v>0.5495408738576246</v>
      </c>
      <c r="D80" s="13">
        <f>'# Firms &amp; Probs'!D80</f>
        <v>0.4504591261423754</v>
      </c>
      <c r="F80">
        <f>'# Firms &amp; Probs'!H80</f>
        <v>73</v>
      </c>
      <c r="G80">
        <f>'# Firms &amp; Probs'!I80</f>
        <v>74</v>
      </c>
      <c r="H80" s="2">
        <f>'# Firms &amp; Probs'!N80</f>
        <v>0.8772694036975597</v>
      </c>
      <c r="I80" s="6">
        <f>'# Firms &amp; Probs'!U80</f>
        <v>1.4216784136903753</v>
      </c>
      <c r="J80" s="6"/>
      <c r="K80" s="3">
        <f>'# Firms &amp; Probs'!AA80</f>
        <v>36.93796177784604</v>
      </c>
      <c r="L80" s="3">
        <f>'# Firms &amp; Probs'!AG80</f>
        <v>53.000563851882504</v>
      </c>
      <c r="M80" s="3">
        <f>'# Firms &amp; Probs'!AJ80</f>
        <v>89.93852562972855</v>
      </c>
      <c r="O80" s="3">
        <f>'# Firms &amp; Probs'!AP80</f>
        <v>-12.072520414807293</v>
      </c>
      <c r="P80" s="3">
        <f>'# Firms &amp; Probs'!AV80</f>
        <v>109.41104604453587</v>
      </c>
      <c r="R80" s="6">
        <f>'# Firms &amp; Probs'!AX80</f>
        <v>1.4216784136903753</v>
      </c>
      <c r="S80" s="3">
        <f>'# Firms &amp; Probs'!AY80</f>
        <v>-12.072520414807293</v>
      </c>
      <c r="T80" s="3">
        <f>'# Firms &amp; Probs'!AZ80</f>
        <v>53.000563851882504</v>
      </c>
      <c r="U80" s="3">
        <f>'# Firms &amp; Probs'!BA80</f>
        <v>40.92804343707521</v>
      </c>
      <c r="W80" s="6">
        <f>'# Firms &amp; Probs'!BC80</f>
        <v>1.4216784136903753</v>
      </c>
      <c r="X80" s="3">
        <f>'# Firms &amp; Probs'!BD80</f>
        <v>49.010482192653335</v>
      </c>
      <c r="Y80" s="3">
        <f>'# Firms &amp; Probs'!BE80</f>
        <v>0</v>
      </c>
      <c r="Z80" s="3">
        <f>'# Firms &amp; Probs'!BF80</f>
        <v>49.010482192653335</v>
      </c>
    </row>
    <row r="81" spans="1:26" ht="12">
      <c r="A81">
        <f t="shared" si="2"/>
        <v>75</v>
      </c>
      <c r="B81" s="9">
        <f>'# Firms &amp; Probs'!B81</f>
        <v>1</v>
      </c>
      <c r="C81" s="13">
        <f>'# Firms &amp; Probs'!C81</f>
        <v>0.5623413251903491</v>
      </c>
      <c r="D81" s="13">
        <f>'# Firms &amp; Probs'!D81</f>
        <v>0.4376586748096509</v>
      </c>
      <c r="F81">
        <f>'# Firms &amp; Probs'!H81</f>
        <v>74</v>
      </c>
      <c r="G81">
        <f>'# Firms &amp; Probs'!I81</f>
        <v>75</v>
      </c>
      <c r="H81" s="2">
        <f>'# Firms &amp; Probs'!N81</f>
        <v>0.8841816402753495</v>
      </c>
      <c r="I81" s="6">
        <f>'# Firms &amp; Probs'!U81</f>
        <v>1.3883286418786087</v>
      </c>
      <c r="J81" s="6"/>
      <c r="K81" s="3">
        <f>'# Firms &amp; Probs'!AA81</f>
        <v>37.83082213021265</v>
      </c>
      <c r="L81" s="3">
        <f>'# Firms &amp; Probs'!AG81</f>
        <v>52.05591194126731</v>
      </c>
      <c r="M81" s="3">
        <f>'# Firms &amp; Probs'!AJ81</f>
        <v>89.88673407147996</v>
      </c>
      <c r="O81" s="3">
        <f>'# Firms &amp; Probs'!AP81</f>
        <v>-12.125017962210935</v>
      </c>
      <c r="P81" s="3">
        <f>'# Firms &amp; Probs'!AV81</f>
        <v>109.51175203369091</v>
      </c>
      <c r="R81" s="6">
        <f>'# Firms &amp; Probs'!AX81</f>
        <v>1.3883286418786087</v>
      </c>
      <c r="S81" s="3">
        <f>'# Firms &amp; Probs'!AY81</f>
        <v>-12.125017962210935</v>
      </c>
      <c r="T81" s="3">
        <f>'# Firms &amp; Probs'!AZ81</f>
        <v>52.05591194126731</v>
      </c>
      <c r="U81" s="3">
        <f>'# Firms &amp; Probs'!BA81</f>
        <v>39.93089397905638</v>
      </c>
      <c r="W81" s="6">
        <f>'# Firms &amp; Probs'!BC81</f>
        <v>1.3883286418786087</v>
      </c>
      <c r="X81" s="3">
        <f>'# Firms &amp; Probs'!BD81</f>
        <v>49.955840092423585</v>
      </c>
      <c r="Y81" s="3">
        <f>'# Firms &amp; Probs'!BE81</f>
        <v>0</v>
      </c>
      <c r="Z81" s="3">
        <f>'# Firms &amp; Probs'!BF81</f>
        <v>49.955840092423585</v>
      </c>
    </row>
    <row r="82" spans="1:26" ht="12">
      <c r="A82">
        <f t="shared" si="2"/>
        <v>76</v>
      </c>
      <c r="B82" s="9">
        <f>'# Firms &amp; Probs'!B82</f>
        <v>1</v>
      </c>
      <c r="C82" s="13">
        <f>'# Firms &amp; Probs'!C82</f>
        <v>0.5754399373371569</v>
      </c>
      <c r="D82" s="13">
        <f>'# Firms &amp; Probs'!D82</f>
        <v>0.4245600626628431</v>
      </c>
      <c r="F82">
        <f>'# Firms &amp; Probs'!H82</f>
        <v>75</v>
      </c>
      <c r="G82">
        <f>'# Firms &amp; Probs'!I82</f>
        <v>76</v>
      </c>
      <c r="H82" s="2">
        <f>'# Firms &amp; Probs'!N82</f>
        <v>0.8908834732065446</v>
      </c>
      <c r="I82" s="6">
        <f>'# Firms &amp; Probs'!U82</f>
        <v>1.3557838166931602</v>
      </c>
      <c r="J82" s="6"/>
      <c r="K82" s="3">
        <f>'# Firms &amp; Probs'!AA82</f>
        <v>38.72557369246785</v>
      </c>
      <c r="L82" s="3">
        <f>'# Firms &amp; Probs'!AG82</f>
        <v>51.10681570638606</v>
      </c>
      <c r="M82" s="3">
        <f>'# Firms &amp; Probs'!AJ82</f>
        <v>89.8323893988539</v>
      </c>
      <c r="O82" s="3">
        <f>'# Firms &amp; Probs'!AP82</f>
        <v>-12.176248402783644</v>
      </c>
      <c r="P82" s="3">
        <f>'# Firms &amp; Probs'!AV82</f>
        <v>109.60863780163754</v>
      </c>
      <c r="R82" s="6">
        <f>'# Firms &amp; Probs'!AX82</f>
        <v>1.3557838166931602</v>
      </c>
      <c r="S82" s="3">
        <f>'# Firms &amp; Probs'!AY82</f>
        <v>-12.176248402783644</v>
      </c>
      <c r="T82" s="3">
        <f>'# Firms &amp; Probs'!AZ82</f>
        <v>51.10681570638606</v>
      </c>
      <c r="U82" s="3">
        <f>'# Firms &amp; Probs'!BA82</f>
        <v>38.930567303602416</v>
      </c>
      <c r="W82" s="6">
        <f>'# Firms &amp; Probs'!BC82</f>
        <v>1.3557838166931602</v>
      </c>
      <c r="X82" s="3">
        <f>'# Firms &amp; Probs'!BD82</f>
        <v>50.90182209525149</v>
      </c>
      <c r="Y82" s="3">
        <f>'# Firms &amp; Probs'!BE82</f>
        <v>0</v>
      </c>
      <c r="Z82" s="3">
        <f>'# Firms &amp; Probs'!BF82</f>
        <v>50.90182209525149</v>
      </c>
    </row>
    <row r="83" spans="1:26" ht="12">
      <c r="A83">
        <f t="shared" si="2"/>
        <v>77</v>
      </c>
      <c r="B83" s="9">
        <f>'# Firms &amp; Probs'!B83</f>
        <v>1</v>
      </c>
      <c r="C83" s="13">
        <f>'# Firms &amp; Probs'!C83</f>
        <v>0.5888436553555889</v>
      </c>
      <c r="D83" s="13">
        <f>'# Firms &amp; Probs'!D83</f>
        <v>0.4111563446444111</v>
      </c>
      <c r="F83">
        <f>'# Firms &amp; Probs'!H83</f>
        <v>76</v>
      </c>
      <c r="G83">
        <f>'# Firms &amp; Probs'!I83</f>
        <v>77</v>
      </c>
      <c r="H83" s="2">
        <f>'# Firms &amp; Probs'!N83</f>
        <v>0.8973776850193673</v>
      </c>
      <c r="I83" s="6">
        <f>'# Firms &amp; Probs'!U83</f>
        <v>1.3240234622361435</v>
      </c>
      <c r="J83" s="6"/>
      <c r="K83" s="3">
        <f>'# Firms &amp; Probs'!AA83</f>
        <v>39.62218370595151</v>
      </c>
      <c r="L83" s="3">
        <f>'# Firms &amp; Probs'!AG83</f>
        <v>50.15340354926454</v>
      </c>
      <c r="M83" s="3">
        <f>'# Firms &amp; Probs'!AJ83</f>
        <v>89.77558725521604</v>
      </c>
      <c r="O83" s="3">
        <f>'# Firms &amp; Probs'!AP83</f>
        <v>-12.22624396866261</v>
      </c>
      <c r="P83" s="3">
        <f>'# Firms &amp; Probs'!AV83</f>
        <v>109.70183122387866</v>
      </c>
      <c r="R83" s="6">
        <f>'# Firms &amp; Probs'!AX83</f>
        <v>1.3240234622361435</v>
      </c>
      <c r="S83" s="3">
        <f>'# Firms &amp; Probs'!AY83</f>
        <v>-12.22624396866261</v>
      </c>
      <c r="T83" s="3">
        <f>'# Firms &amp; Probs'!AZ83</f>
        <v>50.15340354926454</v>
      </c>
      <c r="U83" s="3">
        <f>'# Firms &amp; Probs'!BA83</f>
        <v>37.92715958060193</v>
      </c>
      <c r="W83" s="6">
        <f>'# Firms &amp; Probs'!BC83</f>
        <v>1.3240234622361435</v>
      </c>
      <c r="X83" s="3">
        <f>'# Firms &amp; Probs'!BD83</f>
        <v>51.848427674614115</v>
      </c>
      <c r="Y83" s="3">
        <f>'# Firms &amp; Probs'!BE83</f>
        <v>0</v>
      </c>
      <c r="Z83" s="3">
        <f>'# Firms &amp; Probs'!BF83</f>
        <v>51.84842767461411</v>
      </c>
    </row>
    <row r="84" spans="1:26" ht="12">
      <c r="A84">
        <f t="shared" si="2"/>
        <v>78</v>
      </c>
      <c r="B84" s="9">
        <f>'# Firms &amp; Probs'!B84</f>
        <v>1</v>
      </c>
      <c r="C84" s="13">
        <f>'# Firms &amp; Probs'!C84</f>
        <v>0.6025595860743578</v>
      </c>
      <c r="D84" s="13">
        <f>'# Firms &amp; Probs'!D84</f>
        <v>0.3974404139256422</v>
      </c>
      <c r="F84">
        <f>'# Firms &amp; Probs'!H84</f>
        <v>77</v>
      </c>
      <c r="G84">
        <f>'# Firms &amp; Probs'!I84</f>
        <v>78</v>
      </c>
      <c r="H84" s="2">
        <f>'# Firms &amp; Probs'!N84</f>
        <v>0.903667221453935</v>
      </c>
      <c r="I84" s="6">
        <f>'# Firms &amp; Probs'!U84</f>
        <v>1.293027671919349</v>
      </c>
      <c r="J84" s="6"/>
      <c r="K84" s="3">
        <f>'# Firms &amp; Probs'!AA84</f>
        <v>40.52062001059052</v>
      </c>
      <c r="L84" s="3">
        <f>'# Firms &amp; Probs'!AG84</f>
        <v>49.195799989621015</v>
      </c>
      <c r="M84" s="3">
        <f>'# Firms &amp; Probs'!AJ84</f>
        <v>89.71642000021154</v>
      </c>
      <c r="O84" s="3">
        <f>'# Firms &amp; Probs'!AP84</f>
        <v>-12.275035995806103</v>
      </c>
      <c r="P84" s="3">
        <f>'# Firms &amp; Probs'!AV84</f>
        <v>109.79145599601765</v>
      </c>
      <c r="R84" s="6">
        <f>'# Firms &amp; Probs'!AX84</f>
        <v>1.293027671919349</v>
      </c>
      <c r="S84" s="3">
        <f>'# Firms &amp; Probs'!AY84</f>
        <v>-12.275035995806103</v>
      </c>
      <c r="T84" s="3">
        <f>'# Firms &amp; Probs'!AZ84</f>
        <v>49.195799989621015</v>
      </c>
      <c r="U84" s="3">
        <f>'# Firms &amp; Probs'!BA84</f>
        <v>36.920763993814916</v>
      </c>
      <c r="W84" s="6">
        <f>'# Firms &amp; Probs'!BC84</f>
        <v>1.293027671919349</v>
      </c>
      <c r="X84" s="3">
        <f>'# Firms &amp; Probs'!BD84</f>
        <v>52.79565600639663</v>
      </c>
      <c r="Y84" s="3">
        <f>'# Firms &amp; Probs'!BE84</f>
        <v>0</v>
      </c>
      <c r="Z84" s="3">
        <f>'# Firms &amp; Probs'!BF84</f>
        <v>52.79565600639663</v>
      </c>
    </row>
    <row r="85" spans="1:26" ht="12">
      <c r="A85">
        <f t="shared" si="2"/>
        <v>79</v>
      </c>
      <c r="B85" s="9">
        <f>'# Firms &amp; Probs'!B85</f>
        <v>1</v>
      </c>
      <c r="C85" s="13">
        <f>'# Firms &amp; Probs'!C85</f>
        <v>0.6165950018614822</v>
      </c>
      <c r="D85" s="13">
        <f>'# Firms &amp; Probs'!D85</f>
        <v>0.3834049981385178</v>
      </c>
      <c r="F85">
        <f>'# Firms &amp; Probs'!H85</f>
        <v>78</v>
      </c>
      <c r="G85">
        <f>'# Firms &amp; Probs'!I85</f>
        <v>79</v>
      </c>
      <c r="H85" s="2">
        <f>'# Firms &amp; Probs'!N85</f>
        <v>0.9097551766691891</v>
      </c>
      <c r="I85" s="6">
        <f>'# Firms &amp; Probs'!U85</f>
        <v>1.262777090416556</v>
      </c>
      <c r="J85" s="6"/>
      <c r="K85" s="3">
        <f>'# Firms &amp; Probs'!AA85</f>
        <v>41.42085103102855</v>
      </c>
      <c r="L85" s="3">
        <f>'# Firms &amp; Probs'!AG85</f>
        <v>48.23412579304496</v>
      </c>
      <c r="M85" s="3">
        <f>'# Firms &amp; Probs'!AJ85</f>
        <v>89.65497682407351</v>
      </c>
      <c r="O85" s="3">
        <f>'# Firms &amp; Probs'!AP85</f>
        <v>-12.322654952403285</v>
      </c>
      <c r="P85" s="3">
        <f>'# Firms &amp; Probs'!AV85</f>
        <v>109.8776317764768</v>
      </c>
      <c r="R85" s="6">
        <f>'# Firms &amp; Probs'!AX85</f>
        <v>1.262777090416556</v>
      </c>
      <c r="S85" s="3">
        <f>'# Firms &amp; Probs'!AY85</f>
        <v>-12.322654952403285</v>
      </c>
      <c r="T85" s="3">
        <f>'# Firms &amp; Probs'!AZ85</f>
        <v>48.23412579304496</v>
      </c>
      <c r="U85" s="3">
        <f>'# Firms &amp; Probs'!BA85</f>
        <v>35.91147084064168</v>
      </c>
      <c r="W85" s="6">
        <f>'# Firms &amp; Probs'!BC85</f>
        <v>1.262777090416556</v>
      </c>
      <c r="X85" s="3">
        <f>'# Firms &amp; Probs'!BD85</f>
        <v>53.74350598343183</v>
      </c>
      <c r="Y85" s="3">
        <f>'# Firms &amp; Probs'!BE85</f>
        <v>0</v>
      </c>
      <c r="Z85" s="3">
        <f>'# Firms &amp; Probs'!BF85</f>
        <v>53.74350598343184</v>
      </c>
    </row>
    <row r="86" spans="1:26" ht="12">
      <c r="A86">
        <f t="shared" si="2"/>
        <v>80</v>
      </c>
      <c r="B86" s="9">
        <f>'# Firms &amp; Probs'!B86</f>
        <v>1</v>
      </c>
      <c r="C86" s="13">
        <f>'# Firms &amp; Probs'!C86</f>
        <v>0.6309573444801932</v>
      </c>
      <c r="D86" s="13">
        <f>'# Firms &amp; Probs'!D86</f>
        <v>0.36904265551980675</v>
      </c>
      <c r="F86">
        <f>'# Firms &amp; Probs'!H86</f>
        <v>79</v>
      </c>
      <c r="G86">
        <f>'# Firms &amp; Probs'!I86</f>
        <v>80</v>
      </c>
      <c r="H86" s="2">
        <f>'# Firms &amp; Probs'!N86</f>
        <v>0.9156447788619769</v>
      </c>
      <c r="I86" s="6">
        <f>'# Firms &amp; Probs'!U86</f>
        <v>1.2332528962871978</v>
      </c>
      <c r="J86" s="6"/>
      <c r="K86" s="3">
        <f>'# Firms &amp; Probs'!AA86</f>
        <v>42.322845763233914</v>
      </c>
      <c r="L86" s="3">
        <f>'# Firms &amp; Probs'!AG86</f>
        <v>47.268498094369605</v>
      </c>
      <c r="M86" s="3">
        <f>'# Firms &amp; Probs'!AJ86</f>
        <v>89.59134385760352</v>
      </c>
      <c r="O86" s="3">
        <f>'# Firms &amp; Probs'!AP86</f>
        <v>-12.369130466227142</v>
      </c>
      <c r="P86" s="3">
        <f>'# Firms &amp; Probs'!AV86</f>
        <v>109.96047432383067</v>
      </c>
      <c r="R86" s="6">
        <f>'# Firms &amp; Probs'!AX86</f>
        <v>1.2332528962871978</v>
      </c>
      <c r="S86" s="3">
        <f>'# Firms &amp; Probs'!AY86</f>
        <v>-12.369130466227142</v>
      </c>
      <c r="T86" s="3">
        <f>'# Firms &amp; Probs'!AZ86</f>
        <v>47.268498094369605</v>
      </c>
      <c r="U86" s="3">
        <f>'# Firms &amp; Probs'!BA86</f>
        <v>34.899367628142464</v>
      </c>
      <c r="W86" s="6">
        <f>'# Firms &amp; Probs'!BC86</f>
        <v>1.2332528962871978</v>
      </c>
      <c r="X86" s="3">
        <f>'# Firms &amp; Probs'!BD86</f>
        <v>54.691976229461055</v>
      </c>
      <c r="Y86" s="3">
        <f>'# Firms &amp; Probs'!BE86</f>
        <v>0</v>
      </c>
      <c r="Z86" s="3">
        <f>'# Firms &amp; Probs'!BF86</f>
        <v>54.691976229461055</v>
      </c>
    </row>
    <row r="87" spans="1:26" ht="12">
      <c r="A87">
        <f t="shared" si="2"/>
        <v>81</v>
      </c>
      <c r="B87" s="9">
        <f>'# Firms &amp; Probs'!B87</f>
        <v>1</v>
      </c>
      <c r="C87" s="13">
        <f>'# Firms &amp; Probs'!C87</f>
        <v>0.6456542290346555</v>
      </c>
      <c r="D87" s="13">
        <f>'# Firms &amp; Probs'!D87</f>
        <v>0.3543457709653445</v>
      </c>
      <c r="F87">
        <f>'# Firms &amp; Probs'!H87</f>
        <v>80</v>
      </c>
      <c r="G87">
        <f>'# Firms &amp; Probs'!I87</f>
        <v>81</v>
      </c>
      <c r="H87" s="2">
        <f>'# Firms &amp; Probs'!N87</f>
        <v>0.9213393763340862</v>
      </c>
      <c r="I87" s="6">
        <f>'# Firms &amp; Probs'!U87</f>
        <v>1.2044367852420876</v>
      </c>
      <c r="J87" s="6"/>
      <c r="K87" s="3">
        <f>'# Firms &amp; Probs'!AA87</f>
        <v>43.226573761563266</v>
      </c>
      <c r="L87" s="3">
        <f>'# Firms &amp; Probs'!AG87</f>
        <v>46.299030516446976</v>
      </c>
      <c r="M87" s="3">
        <f>'# Firms &amp; Probs'!AJ87</f>
        <v>89.52560427801023</v>
      </c>
      <c r="O87" s="3">
        <f>'# Firms &amp; Probs'!AP87</f>
        <v>-12.414491350976748</v>
      </c>
      <c r="P87" s="3">
        <f>'# Firms &amp; Probs'!AV87</f>
        <v>110.04009562898699</v>
      </c>
      <c r="R87" s="6">
        <f>'# Firms &amp; Probs'!AX87</f>
        <v>1.2044367852420876</v>
      </c>
      <c r="S87" s="3">
        <f>'# Firms &amp; Probs'!AY87</f>
        <v>-12.414491350976748</v>
      </c>
      <c r="T87" s="3">
        <f>'# Firms &amp; Probs'!AZ87</f>
        <v>46.299030516446976</v>
      </c>
      <c r="U87" s="3">
        <f>'# Firms &amp; Probs'!BA87</f>
        <v>33.88453916547023</v>
      </c>
      <c r="W87" s="6">
        <f>'# Firms &amp; Probs'!BC87</f>
        <v>1.2044367852420876</v>
      </c>
      <c r="X87" s="3">
        <f>'# Firms &amp; Probs'!BD87</f>
        <v>55.64106511254001</v>
      </c>
      <c r="Y87" s="3">
        <f>'# Firms &amp; Probs'!BE87</f>
        <v>0</v>
      </c>
      <c r="Z87" s="3">
        <f>'# Firms &amp; Probs'!BF87</f>
        <v>55.641065112540005</v>
      </c>
    </row>
    <row r="88" spans="1:26" ht="12">
      <c r="A88">
        <f t="shared" si="2"/>
        <v>82</v>
      </c>
      <c r="B88" s="9">
        <f>'# Firms &amp; Probs'!B88</f>
        <v>1</v>
      </c>
      <c r="C88" s="13">
        <f>'# Firms &amp; Probs'!C88</f>
        <v>0.660693448007596</v>
      </c>
      <c r="D88" s="13">
        <f>'# Firms &amp; Probs'!D88</f>
        <v>0.339306551992404</v>
      </c>
      <c r="F88">
        <f>'# Firms &amp; Probs'!H88</f>
        <v>81</v>
      </c>
      <c r="G88">
        <f>'# Firms &amp; Probs'!I88</f>
        <v>82</v>
      </c>
      <c r="H88" s="2">
        <f>'# Firms &amp; Probs'!N88</f>
        <v>0.9268424240374802</v>
      </c>
      <c r="I88" s="6">
        <f>'# Firms &amp; Probs'!U88</f>
        <v>1.1763109540233836</v>
      </c>
      <c r="J88" s="6"/>
      <c r="K88" s="3">
        <f>'# Firms &amp; Probs'!AA88</f>
        <v>44.132005126260374</v>
      </c>
      <c r="L88" s="3">
        <f>'# Firms &amp; Probs'!AG88</f>
        <v>45.325833284523476</v>
      </c>
      <c r="M88" s="3">
        <f>'# Firms &amp; Probs'!AJ88</f>
        <v>89.45783841078385</v>
      </c>
      <c r="O88" s="3">
        <f>'# Firms &amp; Probs'!AP88</f>
        <v>-12.458765631652623</v>
      </c>
      <c r="P88" s="3">
        <f>'# Firms &amp; Probs'!AV88</f>
        <v>110.11660404243648</v>
      </c>
      <c r="R88" s="6">
        <f>'# Firms &amp; Probs'!AX88</f>
        <v>1.1763109540233836</v>
      </c>
      <c r="S88" s="3">
        <f>'# Firms &amp; Probs'!AY88</f>
        <v>-12.458765631652623</v>
      </c>
      <c r="T88" s="3">
        <f>'# Firms &amp; Probs'!AZ88</f>
        <v>45.325833284523476</v>
      </c>
      <c r="U88" s="3">
        <f>'# Firms &amp; Probs'!BA88</f>
        <v>32.86706765287085</v>
      </c>
      <c r="W88" s="6">
        <f>'# Firms &amp; Probs'!BC88</f>
        <v>1.1763109540233836</v>
      </c>
      <c r="X88" s="3">
        <f>'# Firms &amp; Probs'!BD88</f>
        <v>56.590770757913</v>
      </c>
      <c r="Y88" s="3">
        <f>'# Firms &amp; Probs'!BE88</f>
        <v>0</v>
      </c>
      <c r="Z88" s="3">
        <f>'# Firms &amp; Probs'!BF88</f>
        <v>56.590770757913</v>
      </c>
    </row>
    <row r="89" spans="1:26" ht="12">
      <c r="A89">
        <f t="shared" si="2"/>
        <v>83</v>
      </c>
      <c r="B89" s="9">
        <f>'# Firms &amp; Probs'!B89</f>
        <v>1</v>
      </c>
      <c r="C89" s="13">
        <f>'# Firms &amp; Probs'!C89</f>
        <v>0.6760829753919818</v>
      </c>
      <c r="D89" s="13">
        <f>'# Firms &amp; Probs'!D89</f>
        <v>0.3239170246080182</v>
      </c>
      <c r="F89">
        <f>'# Firms &amp; Probs'!H89</f>
        <v>82</v>
      </c>
      <c r="G89">
        <f>'# Firms &amp; Probs'!I89</f>
        <v>83</v>
      </c>
      <c r="H89" s="2">
        <f>'# Firms &amp; Probs'!N89</f>
        <v>0.9321574706227026</v>
      </c>
      <c r="I89" s="6">
        <f>'# Firms &amp; Probs'!U89</f>
        <v>1.1488580848723466</v>
      </c>
      <c r="J89" s="6"/>
      <c r="K89" s="3">
        <f>'# Firms &amp; Probs'!AA89</f>
        <v>45.03911049137009</v>
      </c>
      <c r="L89" s="3">
        <f>'# Firms &amp; Probs'!AG89</f>
        <v>44.3490133364042</v>
      </c>
      <c r="M89" s="3">
        <f>'# Firms &amp; Probs'!AJ89</f>
        <v>89.38812382777428</v>
      </c>
      <c r="O89" s="3">
        <f>'# Firms &amp; Probs'!AP89</f>
        <v>-12.501980569006825</v>
      </c>
      <c r="P89" s="3">
        <f>'# Firms &amp; Probs'!AV89</f>
        <v>110.19010439678112</v>
      </c>
      <c r="R89" s="6">
        <f>'# Firms &amp; Probs'!AX89</f>
        <v>1.1488580848723466</v>
      </c>
      <c r="S89" s="3">
        <f>'# Firms &amp; Probs'!AY89</f>
        <v>-12.501980569006825</v>
      </c>
      <c r="T89" s="3">
        <f>'# Firms &amp; Probs'!AZ89</f>
        <v>44.3490133364042</v>
      </c>
      <c r="U89" s="3">
        <f>'# Firms &amp; Probs'!BA89</f>
        <v>31.847032767397373</v>
      </c>
      <c r="W89" s="6">
        <f>'# Firms &amp; Probs'!BC89</f>
        <v>1.1488580848723466</v>
      </c>
      <c r="X89" s="3">
        <f>'# Firms &amp; Probs'!BD89</f>
        <v>57.541091060376914</v>
      </c>
      <c r="Y89" s="3">
        <f>'# Firms &amp; Probs'!BE89</f>
        <v>0</v>
      </c>
      <c r="Z89" s="3">
        <f>'# Firms &amp; Probs'!BF89</f>
        <v>57.54109106037691</v>
      </c>
    </row>
    <row r="90" spans="1:26" ht="12">
      <c r="A90">
        <f t="shared" si="2"/>
        <v>84</v>
      </c>
      <c r="B90" s="9">
        <f>'# Firms &amp; Probs'!B90</f>
        <v>1</v>
      </c>
      <c r="C90" s="13">
        <f>'# Firms &amp; Probs'!C90</f>
        <v>0.6918309709189365</v>
      </c>
      <c r="D90" s="13">
        <f>'# Firms &amp; Probs'!D90</f>
        <v>0.3081690290810635</v>
      </c>
      <c r="F90">
        <f>'# Firms &amp; Probs'!H90</f>
        <v>83</v>
      </c>
      <c r="G90">
        <f>'# Firms &amp; Probs'!I90</f>
        <v>84</v>
      </c>
      <c r="H90" s="2">
        <f>'# Firms &amp; Probs'!N90</f>
        <v>0.9372881460104399</v>
      </c>
      <c r="I90" s="6">
        <f>'# Firms &amp; Probs'!U90</f>
        <v>1.1220613305597615</v>
      </c>
      <c r="J90" s="6"/>
      <c r="K90" s="3">
        <f>'# Firms &amp; Probs'!AA90</f>
        <v>45.94786101304878</v>
      </c>
      <c r="L90" s="3">
        <f>'# Firms &amp; Probs'!AG90</f>
        <v>43.36867442858524</v>
      </c>
      <c r="M90" s="3">
        <f>'# Firms &amp; Probs'!AJ90</f>
        <v>89.31653544163402</v>
      </c>
      <c r="O90" s="3">
        <f>'# Firms &amp; Probs'!AP90</f>
        <v>-12.544162683107292</v>
      </c>
      <c r="P90" s="3">
        <f>'# Firms &amp; Probs'!AV90</f>
        <v>110.26069812474131</v>
      </c>
      <c r="R90" s="6">
        <f>'# Firms &amp; Probs'!AX90</f>
        <v>1.1220613305597615</v>
      </c>
      <c r="S90" s="3">
        <f>'# Firms &amp; Probs'!AY90</f>
        <v>-12.544162683107292</v>
      </c>
      <c r="T90" s="3">
        <f>'# Firms &amp; Probs'!AZ90</f>
        <v>43.36867442858524</v>
      </c>
      <c r="U90" s="3">
        <f>'# Firms &amp; Probs'!BA90</f>
        <v>30.824511745477945</v>
      </c>
      <c r="W90" s="6">
        <f>'# Firms &amp; Probs'!BC90</f>
        <v>1.1220613305597615</v>
      </c>
      <c r="X90" s="3">
        <f>'# Firms &amp; Probs'!BD90</f>
        <v>58.49202369615607</v>
      </c>
      <c r="Y90" s="3">
        <f>'# Firms &amp; Probs'!BE90</f>
        <v>0</v>
      </c>
      <c r="Z90" s="3">
        <f>'# Firms &amp; Probs'!BF90</f>
        <v>58.49202369615607</v>
      </c>
    </row>
    <row r="91" spans="1:26" ht="12">
      <c r="A91">
        <f t="shared" si="2"/>
        <v>85</v>
      </c>
      <c r="B91" s="9">
        <f>'# Firms &amp; Probs'!B91</f>
        <v>1</v>
      </c>
      <c r="C91" s="13">
        <f>'# Firms &amp; Probs'!C91</f>
        <v>0.7079457843841379</v>
      </c>
      <c r="D91" s="13">
        <f>'# Firms &amp; Probs'!D91</f>
        <v>0.2920542156158621</v>
      </c>
      <c r="F91">
        <f>'# Firms &amp; Probs'!H91</f>
        <v>84</v>
      </c>
      <c r="G91">
        <f>'# Firms &amp; Probs'!I91</f>
        <v>85</v>
      </c>
      <c r="H91" s="2">
        <f>'# Firms &amp; Probs'!N91</f>
        <v>0.9422381495015575</v>
      </c>
      <c r="I91" s="6">
        <f>'# Firms &amp; Probs'!U91</f>
        <v>1.095904299955119</v>
      </c>
      <c r="J91" s="6"/>
      <c r="K91" s="3">
        <f>'# Firms &amp; Probs'!AA91</f>
        <v>46.858228358253385</v>
      </c>
      <c r="L91" s="3">
        <f>'# Firms &amp; Probs'!AG91</f>
        <v>42.38491723852408</v>
      </c>
      <c r="M91" s="3">
        <f>'# Firms &amp; Probs'!AJ91</f>
        <v>89.24314559677747</v>
      </c>
      <c r="O91" s="3">
        <f>'# Firms &amp; Probs'!AP91</f>
        <v>-12.58533777605414</v>
      </c>
      <c r="P91" s="3">
        <f>'# Firms &amp; Probs'!AV91</f>
        <v>110.32848337283163</v>
      </c>
      <c r="R91" s="6">
        <f>'# Firms &amp; Probs'!AX91</f>
        <v>1.095904299955119</v>
      </c>
      <c r="S91" s="3">
        <f>'# Firms &amp; Probs'!AY91</f>
        <v>-12.58533777605414</v>
      </c>
      <c r="T91" s="3">
        <f>'# Firms &amp; Probs'!AZ91</f>
        <v>42.38491723852408</v>
      </c>
      <c r="U91" s="3">
        <f>'# Firms &amp; Probs'!BA91</f>
        <v>29.799579462469943</v>
      </c>
      <c r="W91" s="6">
        <f>'# Firms &amp; Probs'!BC91</f>
        <v>1.095904299955119</v>
      </c>
      <c r="X91" s="3">
        <f>'# Firms &amp; Probs'!BD91</f>
        <v>59.443566134307524</v>
      </c>
      <c r="Y91" s="3">
        <f>'# Firms &amp; Probs'!BE91</f>
        <v>0</v>
      </c>
      <c r="Z91" s="3">
        <f>'# Firms &amp; Probs'!BF91</f>
        <v>59.443566134307524</v>
      </c>
    </row>
    <row r="92" spans="1:26" ht="12">
      <c r="A92">
        <f t="shared" si="1"/>
        <v>86</v>
      </c>
      <c r="B92" s="9">
        <f>'# Firms &amp; Probs'!B92</f>
        <v>1</v>
      </c>
      <c r="C92" s="13">
        <f>'# Firms &amp; Probs'!C92</f>
        <v>0.7244359600749901</v>
      </c>
      <c r="D92" s="13">
        <f>'# Firms &amp; Probs'!D92</f>
        <v>0.2755640399250099</v>
      </c>
      <c r="F92">
        <f>'# Firms &amp; Probs'!H92</f>
        <v>85</v>
      </c>
      <c r="G92">
        <f>'# Firms &amp; Probs'!I92</f>
        <v>86</v>
      </c>
      <c r="H92" s="2">
        <f>'# Firms &amp; Probs'!N92</f>
        <v>0.9470112384365844</v>
      </c>
      <c r="I92" s="6">
        <f>'# Firms &amp; Probs'!U92</f>
        <v>1.0703710441118275</v>
      </c>
      <c r="J92" s="6"/>
      <c r="K92" s="3">
        <f>'# Firms &amp; Probs'!AA92</f>
        <v>47.7701846937923</v>
      </c>
      <c r="L92" s="3">
        <f>'# Firms &amp; Probs'!AG92</f>
        <v>41.3978394632103</v>
      </c>
      <c r="M92" s="3">
        <f>'# Firms &amp; Probs'!AJ92</f>
        <v>89.1680241570026</v>
      </c>
      <c r="O92" s="3">
        <f>'# Firms &amp; Probs'!AP92</f>
        <v>-12.625530953883601</v>
      </c>
      <c r="P92" s="3">
        <f>'# Firms &amp; Probs'!AV92</f>
        <v>110.39355511088621</v>
      </c>
      <c r="R92" s="6">
        <f>'# Firms &amp; Probs'!AX92</f>
        <v>1.0703710441118275</v>
      </c>
      <c r="S92" s="3">
        <f>'# Firms &amp; Probs'!AY92</f>
        <v>-12.625530953883601</v>
      </c>
      <c r="T92" s="3">
        <f>'# Firms &amp; Probs'!AZ92</f>
        <v>41.3978394632103</v>
      </c>
      <c r="U92" s="3">
        <f>'# Firms &amp; Probs'!BA92</f>
        <v>28.772308509326702</v>
      </c>
      <c r="W92" s="6">
        <f>'# Firms &amp; Probs'!BC92</f>
        <v>1.0703710441118275</v>
      </c>
      <c r="X92" s="3">
        <f>'# Firms &amp; Probs'!BD92</f>
        <v>60.3957156476759</v>
      </c>
      <c r="Y92" s="3">
        <f>'# Firms &amp; Probs'!BE92</f>
        <v>0</v>
      </c>
      <c r="Z92" s="3">
        <f>'# Firms &amp; Probs'!BF92</f>
        <v>60.3957156476759</v>
      </c>
    </row>
    <row r="93" spans="1:26" ht="12">
      <c r="A93">
        <f t="shared" si="1"/>
        <v>87</v>
      </c>
      <c r="B93" s="9">
        <f>'# Firms &amp; Probs'!B93</f>
        <v>1</v>
      </c>
      <c r="C93" s="13">
        <f>'# Firms &amp; Probs'!C93</f>
        <v>0.7413102413009175</v>
      </c>
      <c r="D93" s="13">
        <f>'# Firms &amp; Probs'!D93</f>
        <v>0.2586897586990825</v>
      </c>
      <c r="F93">
        <f>'# Firms &amp; Probs'!H93</f>
        <v>86</v>
      </c>
      <c r="G93">
        <f>'# Firms &amp; Probs'!I93</f>
        <v>87</v>
      </c>
      <c r="H93" s="2">
        <f>'# Firms &amp; Probs'!N93</f>
        <v>0.9516112174115972</v>
      </c>
      <c r="I93" s="6">
        <f>'# Firms &amp; Probs'!U93</f>
        <v>1.045446042846828</v>
      </c>
      <c r="J93" s="6"/>
      <c r="K93" s="3">
        <f>'# Firms &amp; Probs'!AA93</f>
        <v>48.68370267572191</v>
      </c>
      <c r="L93" s="3">
        <f>'# Firms &amp; Probs'!AG93</f>
        <v>40.407535914190696</v>
      </c>
      <c r="M93" s="3">
        <f>'# Firms &amp; Probs'!AJ93</f>
        <v>89.0912385899126</v>
      </c>
      <c r="O93" s="3">
        <f>'# Firms &amp; Probs'!AP93</f>
        <v>-12.664766647693758</v>
      </c>
      <c r="P93" s="3">
        <f>'# Firms &amp; Probs'!AV93</f>
        <v>110.45600523760638</v>
      </c>
      <c r="R93" s="6">
        <f>'# Firms &amp; Probs'!AX93</f>
        <v>1.045446042846828</v>
      </c>
      <c r="S93" s="3">
        <f>'# Firms &amp; Probs'!AY93</f>
        <v>-12.664766647693758</v>
      </c>
      <c r="T93" s="3">
        <f>'# Firms &amp; Probs'!AZ93</f>
        <v>40.407535914190696</v>
      </c>
      <c r="U93" s="3">
        <f>'# Firms &amp; Probs'!BA93</f>
        <v>27.742769266496936</v>
      </c>
      <c r="W93" s="6">
        <f>'# Firms &amp; Probs'!BC93</f>
        <v>1.045446042846828</v>
      </c>
      <c r="X93" s="3">
        <f>'# Firms &amp; Probs'!BD93</f>
        <v>61.34846932341567</v>
      </c>
      <c r="Y93" s="3">
        <f>'# Firms &amp; Probs'!BE93</f>
        <v>0</v>
      </c>
      <c r="Z93" s="3">
        <f>'# Firms &amp; Probs'!BF93</f>
        <v>61.34846932341567</v>
      </c>
    </row>
    <row r="94" spans="1:26" ht="12">
      <c r="A94">
        <f t="shared" si="1"/>
        <v>88</v>
      </c>
      <c r="B94" s="9">
        <f>'# Firms &amp; Probs'!B94</f>
        <v>1</v>
      </c>
      <c r="C94" s="13">
        <f>'# Firms &amp; Probs'!C94</f>
        <v>0.7585775750291838</v>
      </c>
      <c r="D94" s="13">
        <f>'# Firms &amp; Probs'!D94</f>
        <v>0.24142242497081623</v>
      </c>
      <c r="F94">
        <f>'# Firms &amp; Probs'!H94</f>
        <v>87</v>
      </c>
      <c r="G94">
        <f>'# Firms &amp; Probs'!I94</f>
        <v>88</v>
      </c>
      <c r="H94" s="2">
        <f>'# Firms &amp; Probs'!N94</f>
        <v>0.9560419280537739</v>
      </c>
      <c r="I94" s="6">
        <f>'# Firms &amp; Probs'!U94</f>
        <v>1.021114191794018</v>
      </c>
      <c r="J94" s="6"/>
      <c r="K94" s="3">
        <f>'# Firms &amp; Probs'!AA94</f>
        <v>49.59875543907384</v>
      </c>
      <c r="L94" s="3">
        <f>'# Firms &amp; Probs'!AG94</f>
        <v>39.41409860919564</v>
      </c>
      <c r="M94" s="3">
        <f>'# Firms &amp; Probs'!AJ94</f>
        <v>89.01285404826947</v>
      </c>
      <c r="O94" s="3">
        <f>'# Firms &amp; Probs'!AP94</f>
        <v>-12.703068634024362</v>
      </c>
      <c r="P94" s="3">
        <f>'# Firms &amp; Probs'!AV94</f>
        <v>110.51592268229383</v>
      </c>
      <c r="R94" s="6">
        <f>'# Firms &amp; Probs'!AX94</f>
        <v>1.021114191794018</v>
      </c>
      <c r="S94" s="3">
        <f>'# Firms &amp; Probs'!AY94</f>
        <v>-12.703068634024362</v>
      </c>
      <c r="T94" s="3">
        <f>'# Firms &amp; Probs'!AZ94</f>
        <v>39.41409860919564</v>
      </c>
      <c r="U94" s="3">
        <f>'# Firms &amp; Probs'!BA94</f>
        <v>26.71102997517128</v>
      </c>
      <c r="W94" s="6">
        <f>'# Firms &amp; Probs'!BC94</f>
        <v>1.021114191794018</v>
      </c>
      <c r="X94" s="3">
        <f>'# Firms &amp; Probs'!BD94</f>
        <v>62.3018240730982</v>
      </c>
      <c r="Y94" s="3">
        <f>'# Firms &amp; Probs'!BE94</f>
        <v>0</v>
      </c>
      <c r="Z94" s="3">
        <f>'# Firms &amp; Probs'!BF94</f>
        <v>62.301824073098196</v>
      </c>
    </row>
    <row r="95" spans="1:26" ht="12">
      <c r="A95">
        <f t="shared" si="1"/>
        <v>89</v>
      </c>
      <c r="B95" s="9">
        <f>'# Firms &amp; Probs'!B95</f>
        <v>1</v>
      </c>
      <c r="C95" s="13">
        <f>'# Firms &amp; Probs'!C95</f>
        <v>0.7762471166286917</v>
      </c>
      <c r="D95" s="13">
        <f>'# Firms &amp; Probs'!D95</f>
        <v>0.22375288337130828</v>
      </c>
      <c r="F95">
        <f>'# Firms &amp; Probs'!H95</f>
        <v>88</v>
      </c>
      <c r="G95">
        <f>'# Firms &amp; Probs'!I95</f>
        <v>89</v>
      </c>
      <c r="H95" s="2">
        <f>'# Firms &amp; Probs'!N95</f>
        <v>0.9603072393565281</v>
      </c>
      <c r="I95" s="6">
        <f>'# Firms &amp; Probs'!U95</f>
        <v>0.9973607899118944</v>
      </c>
      <c r="J95" s="6"/>
      <c r="K95" s="3">
        <f>'# Firms &amp; Probs'!AA95</f>
        <v>50.51531658789813</v>
      </c>
      <c r="L95" s="3">
        <f>'# Firms &amp; Probs'!AG95</f>
        <v>38.41761686050669</v>
      </c>
      <c r="M95" s="3">
        <f>'# Firms &amp; Probs'!AJ95</f>
        <v>88.93293344840481</v>
      </c>
      <c r="O95" s="3">
        <f>'# Firms &amp; Probs'!AP95</f>
        <v>-12.740460054521714</v>
      </c>
      <c r="P95" s="3">
        <f>'# Firms &amp; Probs'!AV95</f>
        <v>110.57339350292654</v>
      </c>
      <c r="R95" s="6">
        <f>'# Firms &amp; Probs'!AX95</f>
        <v>0.9973607899118944</v>
      </c>
      <c r="S95" s="3">
        <f>'# Firms &amp; Probs'!AY95</f>
        <v>-12.740460054521714</v>
      </c>
      <c r="T95" s="3">
        <f>'# Firms &amp; Probs'!AZ95</f>
        <v>38.41761686050669</v>
      </c>
      <c r="U95" s="3">
        <f>'# Firms &amp; Probs'!BA95</f>
        <v>25.67715680598498</v>
      </c>
      <c r="W95" s="6">
        <f>'# Firms &amp; Probs'!BC95</f>
        <v>0.9973607899118944</v>
      </c>
      <c r="X95" s="3">
        <f>'# Firms &amp; Probs'!BD95</f>
        <v>63.25577664241984</v>
      </c>
      <c r="Y95" s="3">
        <f>'# Firms &amp; Probs'!BE95</f>
        <v>0</v>
      </c>
      <c r="Z95" s="3">
        <f>'# Firms &amp; Probs'!BF95</f>
        <v>63.25577664241983</v>
      </c>
    </row>
    <row r="96" spans="1:26" ht="12">
      <c r="A96">
        <f t="shared" si="1"/>
        <v>90</v>
      </c>
      <c r="B96" s="9">
        <f>'# Firms &amp; Probs'!B96</f>
        <v>1</v>
      </c>
      <c r="C96" s="13">
        <f>'# Firms &amp; Probs'!C96</f>
        <v>0.7943282347242815</v>
      </c>
      <c r="D96" s="13">
        <f>'# Firms &amp; Probs'!D96</f>
        <v>0.2056717652757185</v>
      </c>
      <c r="F96">
        <f>'# Firms &amp; Probs'!H96</f>
        <v>89</v>
      </c>
      <c r="G96">
        <f>'# Firms &amp; Probs'!I96</f>
        <v>90</v>
      </c>
      <c r="H96" s="2">
        <f>'# Firms &amp; Probs'!N96</f>
        <v>0.9644110385710957</v>
      </c>
      <c r="I96" s="6">
        <f>'# Firms &amp; Probs'!U96</f>
        <v>0.9741715274267365</v>
      </c>
      <c r="J96" s="6"/>
      <c r="K96" s="3">
        <f>'# Firms &amp; Probs'!AA96</f>
        <v>51.43336018560912</v>
      </c>
      <c r="L96" s="3">
        <f>'# Firms &amp; Probs'!AG96</f>
        <v>37.418177360198484</v>
      </c>
      <c r="M96" s="3">
        <f>'# Firms &amp; Probs'!AJ96</f>
        <v>88.8515375458076</v>
      </c>
      <c r="O96" s="3">
        <f>'# Firms &amp; Probs'!AP96</f>
        <v>-12.776963434917874</v>
      </c>
      <c r="P96" s="3">
        <f>'# Firms &amp; Probs'!AV96</f>
        <v>110.62850098072548</v>
      </c>
      <c r="R96" s="6">
        <f>'# Firms &amp; Probs'!AX96</f>
        <v>0.9741715274267365</v>
      </c>
      <c r="S96" s="3">
        <f>'# Firms &amp; Probs'!AY96</f>
        <v>-12.776963434917874</v>
      </c>
      <c r="T96" s="3">
        <f>'# Firms &amp; Probs'!AZ96</f>
        <v>37.418177360198484</v>
      </c>
      <c r="U96" s="3">
        <f>'# Firms &amp; Probs'!BA96</f>
        <v>24.64121392528061</v>
      </c>
      <c r="W96" s="6">
        <f>'# Firms &amp; Probs'!BC96</f>
        <v>0.9741715274267365</v>
      </c>
      <c r="X96" s="3">
        <f>'# Firms &amp; Probs'!BD96</f>
        <v>64.21032362052699</v>
      </c>
      <c r="Y96" s="3">
        <f>'# Firms &amp; Probs'!BE96</f>
        <v>0</v>
      </c>
      <c r="Z96" s="3">
        <f>'# Firms &amp; Probs'!BF96</f>
        <v>64.21032362052699</v>
      </c>
    </row>
    <row r="97" spans="1:26" ht="12">
      <c r="A97">
        <f t="shared" si="1"/>
        <v>91</v>
      </c>
      <c r="B97" s="9">
        <f>'# Firms &amp; Probs'!B97</f>
        <v>1</v>
      </c>
      <c r="C97" s="13">
        <f>'# Firms &amp; Probs'!C97</f>
        <v>0.8128305161640993</v>
      </c>
      <c r="D97" s="13">
        <f>'# Firms &amp; Probs'!D97</f>
        <v>0.1871694838359007</v>
      </c>
      <c r="F97">
        <f>'# Firms &amp; Probs'!H97</f>
        <v>90</v>
      </c>
      <c r="G97">
        <f>'# Firms &amp; Probs'!I97</f>
        <v>91</v>
      </c>
      <c r="H97" s="2">
        <f>'# Firms &amp; Probs'!N97</f>
        <v>0.9683572226487328</v>
      </c>
      <c r="I97" s="6">
        <f>'# Firms &amp; Probs'!U97</f>
        <v>0.9515324741935555</v>
      </c>
      <c r="J97" s="6"/>
      <c r="K97" s="3">
        <f>'# Firms &amp; Probs'!AA97</f>
        <v>52.352860745620575</v>
      </c>
      <c r="L97" s="3">
        <f>'# Firms &amp; Probs'!AG97</f>
        <v>36.415864262381994</v>
      </c>
      <c r="M97" s="3">
        <f>'# Firms &amp; Probs'!AJ97</f>
        <v>88.76872500800258</v>
      </c>
      <c r="O97" s="3">
        <f>'# Firms &amp; Probs'!AP97</f>
        <v>-12.812600703352286</v>
      </c>
      <c r="P97" s="3">
        <f>'# Firms &amp; Probs'!AV97</f>
        <v>110.68132571135486</v>
      </c>
      <c r="R97" s="6">
        <f>'# Firms &amp; Probs'!AX97</f>
        <v>0.9515324741935555</v>
      </c>
      <c r="S97" s="3">
        <f>'# Firms &amp; Probs'!AY97</f>
        <v>-12.812600703352286</v>
      </c>
      <c r="T97" s="3">
        <f>'# Firms &amp; Probs'!AZ97</f>
        <v>36.415864262381994</v>
      </c>
      <c r="U97" s="3">
        <f>'# Firms &amp; Probs'!BA97</f>
        <v>23.603263559029706</v>
      </c>
      <c r="W97" s="6">
        <f>'# Firms &amp; Probs'!BC97</f>
        <v>0.9515324741935555</v>
      </c>
      <c r="X97" s="3">
        <f>'# Firms &amp; Probs'!BD97</f>
        <v>65.16546144897286</v>
      </c>
      <c r="Y97" s="3">
        <f>'# Firms &amp; Probs'!BE97</f>
        <v>0</v>
      </c>
      <c r="Z97" s="3">
        <f>'# Firms &amp; Probs'!BF97</f>
        <v>65.16546144897288</v>
      </c>
    </row>
    <row r="98" spans="1:26" ht="12">
      <c r="A98">
        <f t="shared" si="1"/>
        <v>92</v>
      </c>
      <c r="B98" s="9">
        <f>'# Firms &amp; Probs'!B98</f>
        <v>1</v>
      </c>
      <c r="C98" s="13">
        <f>'# Firms &amp; Probs'!C98</f>
        <v>0.831763771102671</v>
      </c>
      <c r="D98" s="13">
        <f>'# Firms &amp; Probs'!D98</f>
        <v>0.16823622889732903</v>
      </c>
      <c r="F98">
        <f>'# Firms &amp; Probs'!H98</f>
        <v>91</v>
      </c>
      <c r="G98">
        <f>'# Firms &amp; Probs'!I98</f>
        <v>92</v>
      </c>
      <c r="H98" s="2">
        <f>'# Firms &amp; Probs'!N98</f>
        <v>0.972149690225263</v>
      </c>
      <c r="I98" s="6">
        <f>'# Firms &amp; Probs'!U98</f>
        <v>0.9294300684578584</v>
      </c>
      <c r="J98" s="6"/>
      <c r="K98" s="3">
        <f>'# Firms &amp; Probs'!AA98</f>
        <v>53.27379322225797</v>
      </c>
      <c r="L98" s="3">
        <f>'# Firms &amp; Probs'!AG98</f>
        <v>35.41075926257027</v>
      </c>
      <c r="M98" s="3">
        <f>'# Firms &amp; Probs'!AJ98</f>
        <v>88.68455248482823</v>
      </c>
      <c r="O98" s="3">
        <f>'# Firms &amp; Probs'!AP98</f>
        <v>-12.847393208062464</v>
      </c>
      <c r="P98" s="3">
        <f>'# Firms &amp; Probs'!AV98</f>
        <v>110.7319456928907</v>
      </c>
      <c r="R98" s="6">
        <f>'# Firms &amp; Probs'!AX98</f>
        <v>0.9294300684578584</v>
      </c>
      <c r="S98" s="3">
        <f>'# Firms &amp; Probs'!AY98</f>
        <v>-12.847393208062464</v>
      </c>
      <c r="T98" s="3">
        <f>'# Firms &amp; Probs'!AZ98</f>
        <v>35.41075926257027</v>
      </c>
      <c r="U98" s="3">
        <f>'# Firms &amp; Probs'!BA98</f>
        <v>22.563366054507803</v>
      </c>
      <c r="W98" s="6">
        <f>'# Firms &amp; Probs'!BC98</f>
        <v>0.9294300684578584</v>
      </c>
      <c r="X98" s="3">
        <f>'# Firms &amp; Probs'!BD98</f>
        <v>66.12118643032044</v>
      </c>
      <c r="Y98" s="3">
        <f>'# Firms &amp; Probs'!BE98</f>
        <v>0</v>
      </c>
      <c r="Z98" s="3">
        <f>'# Firms &amp; Probs'!BF98</f>
        <v>66.12118643032042</v>
      </c>
    </row>
    <row r="99" spans="1:26" ht="12">
      <c r="A99">
        <f t="shared" si="1"/>
        <v>93</v>
      </c>
      <c r="B99" s="9">
        <f>'# Firms &amp; Probs'!B99</f>
        <v>1</v>
      </c>
      <c r="C99" s="13">
        <f>'# Firms &amp; Probs'!C99</f>
        <v>0.8511380382023764</v>
      </c>
      <c r="D99" s="13">
        <f>'# Firms &amp; Probs'!D99</f>
        <v>0.14886196179762357</v>
      </c>
      <c r="F99">
        <f>'# Firms &amp; Probs'!H99</f>
        <v>92</v>
      </c>
      <c r="G99">
        <f>'# Firms &amp; Probs'!I99</f>
        <v>93</v>
      </c>
      <c r="H99" s="2">
        <f>'# Firms &amp; Probs'!N99</f>
        <v>0.9757923341375908</v>
      </c>
      <c r="I99" s="6">
        <f>'# Firms &amp; Probs'!U99</f>
        <v>0.9078511060020689</v>
      </c>
      <c r="J99" s="6"/>
      <c r="K99" s="3">
        <f>'# Firms &amp; Probs'!AA99</f>
        <v>54.196133001936296</v>
      </c>
      <c r="L99" s="3">
        <f>'# Firms &amp; Probs'!AG99</f>
        <v>34.40294167428188</v>
      </c>
      <c r="M99" s="3">
        <f>'# Firms &amp; Probs'!AJ99</f>
        <v>88.59907467621818</v>
      </c>
      <c r="O99" s="3">
        <f>'# Firms &amp; Probs'!AP99</f>
        <v>-12.88136173446912</v>
      </c>
      <c r="P99" s="3">
        <f>'# Firms &amp; Probs'!AV99</f>
        <v>110.78043641068729</v>
      </c>
      <c r="R99" s="6">
        <f>'# Firms &amp; Probs'!AX99</f>
        <v>0.9078511060020689</v>
      </c>
      <c r="S99" s="3">
        <f>'# Firms &amp; Probs'!AY99</f>
        <v>-12.88136173446912</v>
      </c>
      <c r="T99" s="3">
        <f>'# Firms &amp; Probs'!AZ99</f>
        <v>34.40294167428188</v>
      </c>
      <c r="U99" s="3">
        <f>'# Firms &amp; Probs'!BA99</f>
        <v>21.521579939812757</v>
      </c>
      <c r="W99" s="6">
        <f>'# Firms &amp; Probs'!BC99</f>
        <v>0.9078511060020689</v>
      </c>
      <c r="X99" s="3">
        <f>'# Firms &amp; Probs'!BD99</f>
        <v>67.07749473640541</v>
      </c>
      <c r="Y99" s="3">
        <f>'# Firms &amp; Probs'!BE99</f>
        <v>0</v>
      </c>
      <c r="Z99" s="3">
        <f>'# Firms &amp; Probs'!BF99</f>
        <v>67.07749473640543</v>
      </c>
    </row>
    <row r="100" spans="1:26" ht="12">
      <c r="A100">
        <f t="shared" si="1"/>
        <v>94</v>
      </c>
      <c r="B100" s="9">
        <f>'# Firms &amp; Probs'!B100</f>
        <v>1</v>
      </c>
      <c r="C100" s="13">
        <f>'# Firms &amp; Probs'!C100</f>
        <v>0.8709635899560807</v>
      </c>
      <c r="D100" s="13">
        <f>'# Firms &amp; Probs'!D100</f>
        <v>0.1290364100439193</v>
      </c>
      <c r="F100">
        <f>'# Firms &amp; Probs'!H100</f>
        <v>93</v>
      </c>
      <c r="G100">
        <f>'# Firms &amp; Probs'!I100</f>
        <v>94</v>
      </c>
      <c r="H100" s="2">
        <f>'# Firms &amp; Probs'!N100</f>
        <v>0.9792890344599521</v>
      </c>
      <c r="I100" s="6">
        <f>'# Firms &amp; Probs'!U100</f>
        <v>0.8867827296612072</v>
      </c>
      <c r="J100" s="6"/>
      <c r="K100" s="3">
        <f>'# Firms &amp; Probs'!AA100</f>
        <v>55.11985589459187</v>
      </c>
      <c r="L100" s="3">
        <f>'# Firms &amp; Probs'!AG100</f>
        <v>33.39248850299238</v>
      </c>
      <c r="M100" s="3">
        <f>'# Firms &amp; Probs'!AJ100</f>
        <v>88.51234439758426</v>
      </c>
      <c r="O100" s="3">
        <f>'# Firms &amp; Probs'!AP100</f>
        <v>-12.914526521680102</v>
      </c>
      <c r="P100" s="3">
        <f>'# Firms &amp; Probs'!AV100</f>
        <v>110.82687091926437</v>
      </c>
      <c r="R100" s="6">
        <f>'# Firms &amp; Probs'!AX100</f>
        <v>0.8867827296612072</v>
      </c>
      <c r="S100" s="3">
        <f>'# Firms &amp; Probs'!AY100</f>
        <v>-12.914526521680102</v>
      </c>
      <c r="T100" s="3">
        <f>'# Firms &amp; Probs'!AZ100</f>
        <v>33.39248850299238</v>
      </c>
      <c r="U100" s="3">
        <f>'# Firms &amp; Probs'!BA100</f>
        <v>20.477961981312276</v>
      </c>
      <c r="W100" s="6">
        <f>'# Firms &amp; Probs'!BC100</f>
        <v>0.8867827296612072</v>
      </c>
      <c r="X100" s="3">
        <f>'# Firms &amp; Probs'!BD100</f>
        <v>68.03438241627197</v>
      </c>
      <c r="Y100" s="3">
        <f>'# Firms &amp; Probs'!BE100</f>
        <v>0</v>
      </c>
      <c r="Z100" s="3">
        <f>'# Firms &amp; Probs'!BF100</f>
        <v>68.03438241627198</v>
      </c>
    </row>
    <row r="101" spans="1:26" ht="12">
      <c r="A101">
        <f t="shared" si="1"/>
        <v>95</v>
      </c>
      <c r="B101" s="9">
        <f>'# Firms &amp; Probs'!B101</f>
        <v>1</v>
      </c>
      <c r="C101" s="13">
        <f>'# Firms &amp; Probs'!C101</f>
        <v>0.8912509381337456</v>
      </c>
      <c r="D101" s="13">
        <f>'# Firms &amp; Probs'!D101</f>
        <v>0.10874906186625444</v>
      </c>
      <c r="F101">
        <f>'# Firms &amp; Probs'!H101</f>
        <v>94</v>
      </c>
      <c r="G101">
        <f>'# Firms &amp; Probs'!I101</f>
        <v>95</v>
      </c>
      <c r="H101" s="2">
        <f>'# Firms &amp; Probs'!N101</f>
        <v>0.9826436520460925</v>
      </c>
      <c r="I101" s="6">
        <f>'# Firms &amp; Probs'!U101</f>
        <v>0.8662124191931277</v>
      </c>
      <c r="J101" s="6"/>
      <c r="K101" s="3">
        <f>'# Firms &amp; Probs'!AA101</f>
        <v>56.04493812535815</v>
      </c>
      <c r="L101" s="3">
        <f>'# Firms &amp; Probs'!AG101</f>
        <v>32.37947451753875</v>
      </c>
      <c r="M101" s="3">
        <f>'# Firms &amp; Probs'!AJ101</f>
        <v>88.4244126428969</v>
      </c>
      <c r="O101" s="3">
        <f>'# Firms &amp; Probs'!AP101</f>
        <v>-12.946907278436123</v>
      </c>
      <c r="P101" s="3">
        <f>'# Firms &amp; Probs'!AV101</f>
        <v>110.87131992133303</v>
      </c>
      <c r="R101" s="6">
        <f>'# Firms &amp; Probs'!AX101</f>
        <v>0.8662124191931277</v>
      </c>
      <c r="S101" s="3">
        <f>'# Firms &amp; Probs'!AY101</f>
        <v>-12.946907278436123</v>
      </c>
      <c r="T101" s="3">
        <f>'# Firms &amp; Probs'!AZ101</f>
        <v>32.37947451753875</v>
      </c>
      <c r="U101" s="3">
        <f>'# Firms &amp; Probs'!BA101</f>
        <v>19.43256723910263</v>
      </c>
      <c r="W101" s="6">
        <f>'# Firms &amp; Probs'!BC101</f>
        <v>0.8662124191931277</v>
      </c>
      <c r="X101" s="3">
        <f>'# Firms &amp; Probs'!BD101</f>
        <v>68.99184540379427</v>
      </c>
      <c r="Y101" s="3">
        <f>'# Firms &amp; Probs'!BE101</f>
        <v>0</v>
      </c>
      <c r="Z101" s="3">
        <f>'# Firms &amp; Probs'!BF101</f>
        <v>68.99184540379426</v>
      </c>
    </row>
    <row r="102" spans="1:26" ht="12">
      <c r="A102">
        <f t="shared" si="1"/>
        <v>96</v>
      </c>
      <c r="B102" s="9">
        <f>'# Firms &amp; Probs'!B102</f>
        <v>1</v>
      </c>
      <c r="C102" s="13">
        <f>'# Firms &amp; Probs'!C102</f>
        <v>0.9120108393559098</v>
      </c>
      <c r="D102" s="13">
        <f>'# Firms &amp; Probs'!D102</f>
        <v>0.08798916064409024</v>
      </c>
      <c r="F102">
        <f>'# Firms &amp; Probs'!H102</f>
        <v>95</v>
      </c>
      <c r="G102">
        <f>'# Firms &amp; Probs'!I102</f>
        <v>96</v>
      </c>
      <c r="H102" s="2">
        <f>'# Firms &amp; Probs'!N102</f>
        <v>0.9858600225622229</v>
      </c>
      <c r="I102" s="6">
        <f>'# Firms &amp; Probs'!U102</f>
        <v>0.8461279814893011</v>
      </c>
      <c r="J102" s="6"/>
      <c r="K102" s="3">
        <f>'# Firms &amp; Probs'!AA102</f>
        <v>56.97135632647478</v>
      </c>
      <c r="L102" s="3">
        <f>'# Firms &amp; Probs'!AG102</f>
        <v>31.363972319077117</v>
      </c>
      <c r="M102" s="3">
        <f>'# Firms &amp; Probs'!AJ102</f>
        <v>88.3353286455519</v>
      </c>
      <c r="O102" s="3">
        <f>'# Firms &amp; Probs'!AP102</f>
        <v>-12.97852319852047</v>
      </c>
      <c r="P102" s="3">
        <f>'# Firms &amp; Probs'!AV102</f>
        <v>110.91385184407237</v>
      </c>
      <c r="R102" s="6">
        <f>'# Firms &amp; Probs'!AX102</f>
        <v>0.8461279814893011</v>
      </c>
      <c r="S102" s="3">
        <f>'# Firms &amp; Probs'!AY102</f>
        <v>-12.97852319852047</v>
      </c>
      <c r="T102" s="3">
        <f>'# Firms &amp; Probs'!AZ102</f>
        <v>31.363972319077117</v>
      </c>
      <c r="U102" s="3">
        <f>'# Firms &amp; Probs'!BA102</f>
        <v>18.385449120556647</v>
      </c>
      <c r="W102" s="6">
        <f>'# Firms &amp; Probs'!BC102</f>
        <v>0.8461279814893011</v>
      </c>
      <c r="X102" s="3">
        <f>'# Firms &amp; Probs'!BD102</f>
        <v>69.94987952499525</v>
      </c>
      <c r="Y102" s="3">
        <f>'# Firms &amp; Probs'!BE102</f>
        <v>0</v>
      </c>
      <c r="Z102" s="3">
        <f>'# Firms &amp; Probs'!BF102</f>
        <v>69.94987952499525</v>
      </c>
    </row>
    <row r="103" spans="1:26" ht="12">
      <c r="A103">
        <f t="shared" si="1"/>
        <v>97</v>
      </c>
      <c r="B103" s="9">
        <f>'# Firms &amp; Probs'!B103</f>
        <v>1</v>
      </c>
      <c r="C103" s="13">
        <f>'# Firms &amp; Probs'!C103</f>
        <v>0.933254300796991</v>
      </c>
      <c r="D103" s="13">
        <f>'# Firms &amp; Probs'!D103</f>
        <v>0.06674569920300899</v>
      </c>
      <c r="F103">
        <f>'# Firms &amp; Probs'!H103</f>
        <v>96</v>
      </c>
      <c r="G103">
        <f>'# Firms &amp; Probs'!I103</f>
        <v>97</v>
      </c>
      <c r="H103" s="2">
        <f>'# Firms &amp; Probs'!N103</f>
        <v>0.9889419509945062</v>
      </c>
      <c r="I103" s="6">
        <f>'# Firms &amp; Probs'!U103</f>
        <v>0.8265175411127598</v>
      </c>
      <c r="J103" s="6"/>
      <c r="K103" s="3">
        <f>'# Firms &amp; Probs'!AA103</f>
        <v>57.89908752942095</v>
      </c>
      <c r="L103" s="3">
        <f>'# Firms &amp; Probs'!AG103</f>
        <v>30.3460524076895</v>
      </c>
      <c r="M103" s="3">
        <f>'# Firms &amp; Probs'!AJ103</f>
        <v>88.24513993711045</v>
      </c>
      <c r="O103" s="3">
        <f>'# Firms &amp; Probs'!AP103</f>
        <v>-13.00939297565371</v>
      </c>
      <c r="P103" s="3">
        <f>'# Firms &amp; Probs'!AV103</f>
        <v>110.95453291276417</v>
      </c>
      <c r="R103" s="6">
        <f>'# Firms &amp; Probs'!AX103</f>
        <v>0.8265175411127598</v>
      </c>
      <c r="S103" s="3">
        <f>'# Firms &amp; Probs'!AY103</f>
        <v>-13.00939297565371</v>
      </c>
      <c r="T103" s="3">
        <f>'# Firms &amp; Probs'!AZ103</f>
        <v>30.3460524076895</v>
      </c>
      <c r="U103" s="3">
        <f>'# Firms &amp; Probs'!BA103</f>
        <v>17.336659432035788</v>
      </c>
      <c r="W103" s="6">
        <f>'# Firms &amp; Probs'!BC103</f>
        <v>0.8265175411127598</v>
      </c>
      <c r="X103" s="3">
        <f>'# Firms &amp; Probs'!BD103</f>
        <v>70.90848050507466</v>
      </c>
      <c r="Y103" s="3">
        <f>'# Firms &amp; Probs'!BE103</f>
        <v>0</v>
      </c>
      <c r="Z103" s="3">
        <f>'# Firms &amp; Probs'!BF103</f>
        <v>70.90848050507466</v>
      </c>
    </row>
    <row r="104" spans="1:26" ht="12">
      <c r="A104">
        <f t="shared" si="1"/>
        <v>98</v>
      </c>
      <c r="B104" s="9">
        <f>'# Firms &amp; Probs'!B104</f>
        <v>1</v>
      </c>
      <c r="C104" s="13">
        <f>'# Firms &amp; Probs'!C104</f>
        <v>0.954992586021436</v>
      </c>
      <c r="D104" s="13">
        <f>'# Firms &amp; Probs'!D104</f>
        <v>0.045007413978564004</v>
      </c>
      <c r="F104">
        <f>'# Firms &amp; Probs'!H104</f>
        <v>97</v>
      </c>
      <c r="G104">
        <f>'# Firms &amp; Probs'!I104</f>
        <v>98</v>
      </c>
      <c r="H104" s="2">
        <f>'# Firms &amp; Probs'!N104</f>
        <v>0.9918932066139303</v>
      </c>
      <c r="I104" s="6">
        <f>'# Firms &amp; Probs'!U104</f>
        <v>0.8073695311504313</v>
      </c>
      <c r="J104" s="6"/>
      <c r="K104" s="3">
        <f>'# Firms &amp; Probs'!AA104</f>
        <v>58.82810915726364</v>
      </c>
      <c r="L104" s="3">
        <f>'# Firms &amp; Probs'!AG104</f>
        <v>29.325783246731035</v>
      </c>
      <c r="M104" s="3">
        <f>'# Firms &amp; Probs'!AJ104</f>
        <v>88.15389240399467</v>
      </c>
      <c r="O104" s="3">
        <f>'# Firms &amp; Probs'!AP104</f>
        <v>-13.03953481789348</v>
      </c>
      <c r="P104" s="3">
        <f>'# Firms &amp; Probs'!AV104</f>
        <v>110.99342722188815</v>
      </c>
      <c r="R104" s="6">
        <f>'# Firms &amp; Probs'!AX104</f>
        <v>0.8073695311504313</v>
      </c>
      <c r="S104" s="3">
        <f>'# Firms &amp; Probs'!AY104</f>
        <v>-13.03953481789348</v>
      </c>
      <c r="T104" s="3">
        <f>'# Firms &amp; Probs'!AZ104</f>
        <v>29.325783246731035</v>
      </c>
      <c r="U104" s="3">
        <f>'# Firms &amp; Probs'!BA104</f>
        <v>16.286248428837553</v>
      </c>
      <c r="W104" s="6">
        <f>'# Firms &amp; Probs'!BC104</f>
        <v>0.8073695311504313</v>
      </c>
      <c r="X104" s="3">
        <f>'# Firms &amp; Probs'!BD104</f>
        <v>71.86764397515712</v>
      </c>
      <c r="Y104" s="3">
        <f>'# Firms &amp; Probs'!BE104</f>
        <v>0</v>
      </c>
      <c r="Z104" s="3">
        <f>'# Firms &amp; Probs'!BF104</f>
        <v>71.86764397515712</v>
      </c>
    </row>
    <row r="105" spans="1:26" ht="12">
      <c r="A105">
        <f t="shared" si="1"/>
        <v>99</v>
      </c>
      <c r="B105" s="9">
        <f>'# Firms &amp; Probs'!B105</f>
        <v>1</v>
      </c>
      <c r="C105" s="13">
        <f>'# Firms &amp; Probs'!C105</f>
        <v>0.9772372209558107</v>
      </c>
      <c r="D105" s="13">
        <f>'# Firms &amp; Probs'!D105</f>
        <v>0.02276277904418933</v>
      </c>
      <c r="F105">
        <f>'# Firms &amp; Probs'!H105</f>
        <v>98</v>
      </c>
      <c r="G105">
        <f>'# Firms &amp; Probs'!I105</f>
        <v>99</v>
      </c>
      <c r="H105" s="2">
        <f>'# Firms &amp; Probs'!N105</f>
        <v>0.9947175183807344</v>
      </c>
      <c r="I105" s="6">
        <f>'# Firms &amp; Probs'!U105</f>
        <v>0.7886726843676676</v>
      </c>
      <c r="J105" s="6"/>
      <c r="K105" s="3">
        <f>'# Firms &amp; Probs'!AA105</f>
        <v>59.75839901721206</v>
      </c>
      <c r="L105" s="3">
        <f>'# Firms &amp; Probs'!AG105</f>
        <v>28.303231325005008</v>
      </c>
      <c r="M105" s="3">
        <f>'# Firms &amp; Probs'!AJ105</f>
        <v>88.06163034221706</v>
      </c>
      <c r="O105" s="3">
        <f>'# Firms &amp; Probs'!AP105</f>
        <v>-13.068966461558592</v>
      </c>
      <c r="P105" s="3">
        <f>'# Firms &amp; Probs'!AV105</f>
        <v>111.03059680377565</v>
      </c>
      <c r="R105" s="6">
        <f>'# Firms &amp; Probs'!AX105</f>
        <v>0.7886726843676676</v>
      </c>
      <c r="S105" s="3">
        <f>'# Firms &amp; Probs'!AY105</f>
        <v>-13.068966461558592</v>
      </c>
      <c r="T105" s="3">
        <f>'# Firms &amp; Probs'!AZ105</f>
        <v>28.303231325005008</v>
      </c>
      <c r="U105" s="3">
        <f>'# Firms &amp; Probs'!BA105</f>
        <v>15.234264863446416</v>
      </c>
      <c r="W105" s="6">
        <f>'# Firms &amp; Probs'!BC105</f>
        <v>0.7886726843676676</v>
      </c>
      <c r="X105" s="3">
        <f>'# Firms &amp; Probs'!BD105</f>
        <v>72.82736547877064</v>
      </c>
      <c r="Y105" s="3">
        <f>'# Firms &amp; Probs'!BE105</f>
        <v>0</v>
      </c>
      <c r="Z105" s="3">
        <f>'# Firms &amp; Probs'!BF105</f>
        <v>72.82736547877064</v>
      </c>
    </row>
    <row r="106" spans="1:26" ht="12">
      <c r="A106">
        <f t="shared" si="1"/>
        <v>100</v>
      </c>
      <c r="B106" s="9">
        <f>'# Firms &amp; Probs'!B106</f>
        <v>1</v>
      </c>
      <c r="C106" s="13">
        <f>'# Firms &amp; Probs'!C106</f>
        <v>1</v>
      </c>
      <c r="D106" s="13">
        <f>'# Firms &amp; Probs'!D106</f>
        <v>0</v>
      </c>
      <c r="F106">
        <f>'# Firms &amp; Probs'!H106</f>
        <v>99</v>
      </c>
      <c r="G106">
        <f>'# Firms &amp; Probs'!I106</f>
        <v>100</v>
      </c>
      <c r="H106" s="2">
        <f>'# Firms &amp; Probs'!N106</f>
        <v>0.9974185707700414</v>
      </c>
      <c r="I106" s="6">
        <f>'# Firms &amp; Probs'!U106</f>
        <v>0.7704160246533127</v>
      </c>
      <c r="J106" s="6"/>
      <c r="K106" s="3">
        <f>'# Firms &amp; Probs'!AA106</f>
        <v>60.68993529337033</v>
      </c>
      <c r="L106" s="3">
        <f>'# Firms &amp; Probs'!AG106</f>
        <v>27.278461216849163</v>
      </c>
      <c r="M106" s="3">
        <f>'# Firms &amp; Probs'!AJ106</f>
        <v>87.96839651021949</v>
      </c>
      <c r="O106" s="3">
        <f>'# Firms &amp; Probs'!AP106</f>
        <v>-13.09770518469577</v>
      </c>
      <c r="P106" s="3">
        <f>'# Firms &amp; Probs'!AV106</f>
        <v>111.06610169491528</v>
      </c>
      <c r="R106" s="6">
        <f>'# Firms &amp; Probs'!AX106</f>
        <v>0.7704160246533127</v>
      </c>
      <c r="S106" s="3">
        <f>'# Firms &amp; Probs'!AY106</f>
        <v>-13.09770518469577</v>
      </c>
      <c r="T106" s="3">
        <f>'# Firms &amp; Probs'!AZ106</f>
        <v>27.278461216849163</v>
      </c>
      <c r="U106" s="3">
        <f>'# Firms &amp; Probs'!BA106</f>
        <v>14.180756032153393</v>
      </c>
      <c r="W106" s="6">
        <f>'# Firms &amp; Probs'!BC106</f>
        <v>0.7704160246533127</v>
      </c>
      <c r="X106" s="3">
        <f>'# Firms &amp; Probs'!BD106</f>
        <v>73.7876404780661</v>
      </c>
      <c r="Y106" s="3">
        <f>'# Firms &amp; Probs'!BE106</f>
        <v>0</v>
      </c>
      <c r="Z106" s="3">
        <f>'# Firms &amp; Probs'!BF106</f>
        <v>73.7876404780661</v>
      </c>
    </row>
    <row r="107" spans="6:26" ht="12">
      <c r="F107">
        <f>'# Firms &amp; Probs'!H107</f>
        <v>100</v>
      </c>
      <c r="G107" t="str">
        <f>'# Firms &amp; Probs'!I107</f>
        <v>None</v>
      </c>
      <c r="H107" s="2">
        <f>'# Firms &amp; Probs'!N107</f>
        <v>1</v>
      </c>
      <c r="I107" s="6">
        <f>'# Firms &amp; Probs'!U107</f>
        <v>0</v>
      </c>
      <c r="J107" s="6"/>
      <c r="K107" s="3">
        <f>'# Firms &amp; Probs'!AA107</f>
        <v>101.00000000000001</v>
      </c>
      <c r="L107" s="3">
        <f>'# Firms &amp; Probs'!AG107</f>
        <v>0</v>
      </c>
      <c r="M107" s="3">
        <f>'# Firms &amp; Probs'!AJ107</f>
        <v>101.00000000000001</v>
      </c>
      <c r="O107" s="3">
        <f>'# Firms &amp; Probs'!AP107</f>
        <v>0</v>
      </c>
      <c r="P107" s="3">
        <f>'# Firms &amp; Probs'!AV107</f>
        <v>111.10000000000002</v>
      </c>
      <c r="R107" s="6">
        <f>'# Firms &amp; Probs'!AX107</f>
        <v>0</v>
      </c>
      <c r="S107" s="3">
        <f>'# Firms &amp; Probs'!AY107</f>
        <v>0</v>
      </c>
      <c r="T107" s="3">
        <f>'# Firms &amp; Probs'!AZ107</f>
        <v>0</v>
      </c>
      <c r="U107" s="3">
        <f>'# Firms &amp; Probs'!BA107</f>
        <v>0</v>
      </c>
      <c r="W107" s="6">
        <f>'# Firms &amp; Probs'!BC107</f>
        <v>0</v>
      </c>
      <c r="X107" s="3">
        <f>'# Firms &amp; Probs'!BD107</f>
        <v>101.00000000000001</v>
      </c>
      <c r="Y107" s="3">
        <f>'# Firms &amp; Probs'!BE107</f>
        <v>0</v>
      </c>
      <c r="Z107" s="3">
        <f>'# Firms &amp; Probs'!BF107</f>
        <v>101.00000000000001</v>
      </c>
    </row>
    <row r="108" spans="2:3" ht="12">
      <c r="B108" t="s">
        <v>39</v>
      </c>
      <c r="C108" t="s">
        <v>49</v>
      </c>
    </row>
    <row r="109" spans="1:4" ht="12">
      <c r="A109" t="s">
        <v>50</v>
      </c>
      <c r="B109" s="8">
        <f>'# Firms &amp; Probs'!C109</f>
        <v>0.1</v>
      </c>
      <c r="C109" s="1">
        <f>'# Firms &amp; Probs'!D109</f>
        <v>0.9</v>
      </c>
      <c r="D109" s="1"/>
    </row>
    <row r="111" ht="12">
      <c r="A111" s="5" t="s">
        <v>7</v>
      </c>
    </row>
    <row r="114" ht="12">
      <c r="A114" t="s">
        <v>29</v>
      </c>
    </row>
    <row r="115" ht="12">
      <c r="A115" t="s">
        <v>30</v>
      </c>
    </row>
    <row r="116" ht="12">
      <c r="A116" t="s">
        <v>31</v>
      </c>
    </row>
    <row r="117" ht="12">
      <c r="A117" t="s">
        <v>32</v>
      </c>
    </row>
    <row r="118" ht="12">
      <c r="A118" t="s">
        <v>33</v>
      </c>
    </row>
    <row r="119" ht="12">
      <c r="A119" t="s">
        <v>34</v>
      </c>
    </row>
    <row r="120" spans="1:2" ht="12">
      <c r="A120" s="20"/>
      <c r="B120" s="21"/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0" sqref="E110"/>
    </sheetView>
  </sheetViews>
  <sheetFormatPr defaultColWidth="11.421875" defaultRowHeight="12.75"/>
  <cols>
    <col min="2" max="3" width="7.28125" style="0" customWidth="1"/>
    <col min="4" max="4" width="2.7109375" style="0" customWidth="1"/>
    <col min="5" max="5" width="11.421875" style="0" bestFit="1" customWidth="1"/>
    <col min="6" max="6" width="8.00390625" style="0" customWidth="1"/>
    <col min="7" max="7" width="7.28125" style="0" bestFit="1" customWidth="1"/>
    <col min="8" max="8" width="10.00390625" style="0" bestFit="1" customWidth="1"/>
    <col min="9" max="9" width="2.7109375" style="0" customWidth="1"/>
    <col min="10" max="10" width="6.421875" style="0" bestFit="1" customWidth="1"/>
    <col min="11" max="12" width="15.140625" style="0" bestFit="1" customWidth="1"/>
    <col min="13" max="16384" width="8.8515625" style="0" customWidth="1"/>
  </cols>
  <sheetData>
    <row r="1" ht="12">
      <c r="A1" s="5" t="s">
        <v>8</v>
      </c>
    </row>
    <row r="2" ht="12">
      <c r="A2" t="s">
        <v>9</v>
      </c>
    </row>
    <row r="4" spans="1:5" ht="12">
      <c r="A4" s="5" t="s">
        <v>119</v>
      </c>
      <c r="E4" s="5" t="s">
        <v>120</v>
      </c>
    </row>
    <row r="5" spans="1:12" ht="12">
      <c r="A5" t="s">
        <v>36</v>
      </c>
      <c r="B5" t="s">
        <v>37</v>
      </c>
      <c r="C5" t="s">
        <v>38</v>
      </c>
      <c r="E5" t="s">
        <v>43</v>
      </c>
      <c r="F5" t="s">
        <v>42</v>
      </c>
      <c r="G5" t="s">
        <v>51</v>
      </c>
      <c r="H5" t="s">
        <v>114</v>
      </c>
      <c r="J5" t="s">
        <v>133</v>
      </c>
      <c r="K5" t="s">
        <v>126</v>
      </c>
      <c r="L5" t="s">
        <v>3</v>
      </c>
    </row>
    <row r="6" spans="1:12" ht="12">
      <c r="A6">
        <v>0</v>
      </c>
      <c r="B6" s="9">
        <f>'# Firms &amp; Probs'!B6</f>
        <v>1</v>
      </c>
      <c r="C6" s="13">
        <f>'# Firms &amp; Probs'!C6</f>
        <v>0.1</v>
      </c>
      <c r="E6" t="str">
        <f>Summary!F6</f>
        <v>None</v>
      </c>
      <c r="F6">
        <f>Summary!G6</f>
        <v>0</v>
      </c>
      <c r="G6" s="2">
        <f>'# Firms &amp; Probs'!N6</f>
        <v>0</v>
      </c>
      <c r="H6" s="6">
        <f>'# Firms &amp; Probs'!U6</f>
        <v>9.090909090909092</v>
      </c>
      <c r="I6" s="6"/>
      <c r="J6" s="3">
        <f>'# Firms &amp; Probs'!BA6</f>
        <v>50.499999999999986</v>
      </c>
      <c r="K6" s="3">
        <f>'# Firms &amp; Probs'!AJ6</f>
        <v>70.7</v>
      </c>
      <c r="L6" s="3">
        <f>'# Firms &amp; Probs'!BF6</f>
        <v>20.200000000000017</v>
      </c>
    </row>
    <row r="7" spans="1:12" ht="12">
      <c r="A7">
        <f>A6+1</f>
        <v>1</v>
      </c>
      <c r="B7" s="9">
        <f>'# Firms &amp; Probs'!B7</f>
        <v>1</v>
      </c>
      <c r="C7" s="13">
        <f>'# Firms &amp; Probs'!C7</f>
        <v>0.10232929922807543</v>
      </c>
      <c r="E7">
        <f>Summary!F7</f>
        <v>0</v>
      </c>
      <c r="F7">
        <f>Summary!G7</f>
        <v>1</v>
      </c>
      <c r="G7" s="2">
        <f>'# Firms &amp; Probs'!N7</f>
        <v>0.009900990099009901</v>
      </c>
      <c r="H7" s="6">
        <f>'# Firms &amp; Probs'!U7</f>
        <v>8.843713237889066</v>
      </c>
      <c r="I7" s="6"/>
      <c r="J7" s="3">
        <f>'# Firms &amp; Probs'!BA7</f>
        <v>52.56412248253082</v>
      </c>
      <c r="K7" s="3">
        <f>'# Firms &amp; Probs'!AJ7</f>
        <v>71.69853837082101</v>
      </c>
      <c r="L7" s="3">
        <f>'# Firms &amp; Probs'!BF7</f>
        <v>19.134415888290192</v>
      </c>
    </row>
    <row r="8" spans="1:12" ht="12">
      <c r="A8">
        <f>A7+1</f>
        <v>2</v>
      </c>
      <c r="B8" s="9">
        <f>'# Firms &amp; Probs'!B8</f>
        <v>1</v>
      </c>
      <c r="C8" s="13">
        <f>'# Firms &amp; Probs'!C8</f>
        <v>0.10471285480509</v>
      </c>
      <c r="E8">
        <f>Summary!F8</f>
        <v>1</v>
      </c>
      <c r="F8">
        <f>Summary!G8</f>
        <v>2</v>
      </c>
      <c r="G8" s="2">
        <f>'# Firms &amp; Probs'!N8</f>
        <v>0.02002798495625514</v>
      </c>
      <c r="H8" s="6">
        <f>'# Firms &amp; Probs'!U8</f>
        <v>8.604299329628239</v>
      </c>
      <c r="I8" s="6"/>
      <c r="J8" s="3">
        <f>'# Firms &amp; Probs'!BA8</f>
        <v>54.58151773330888</v>
      </c>
      <c r="K8" s="3">
        <f>'# Firms &amp; Probs'!AJ8</f>
        <v>72.65367530450601</v>
      </c>
      <c r="L8" s="3">
        <f>'# Firms &amp; Probs'!BF8</f>
        <v>18.07215757119713</v>
      </c>
    </row>
    <row r="9" spans="1:12" ht="12">
      <c r="A9">
        <f>A8+1</f>
        <v>3</v>
      </c>
      <c r="B9" s="9">
        <f>'# Firms &amp; Probs'!B9</f>
        <v>1</v>
      </c>
      <c r="C9" s="13">
        <f>'# Firms &amp; Probs'!C9</f>
        <v>0.10715193052376068</v>
      </c>
      <c r="E9">
        <f>Summary!F9</f>
        <v>2</v>
      </c>
      <c r="F9">
        <f>Summary!G9</f>
        <v>3</v>
      </c>
      <c r="G9" s="2">
        <f>'# Firms &amp; Probs'!N9</f>
        <v>0.03037903170421049</v>
      </c>
      <c r="H9" s="6">
        <f>'# Firms &amp; Probs'!U9</f>
        <v>8.372366121098114</v>
      </c>
      <c r="I9" s="6"/>
      <c r="J9" s="3">
        <f>'# Firms &amp; Probs'!BA9</f>
        <v>56.55425241554473</v>
      </c>
      <c r="K9" s="3">
        <f>'# Firms &amp; Probs'!AJ9</f>
        <v>73.56726278142739</v>
      </c>
      <c r="L9" s="3">
        <f>'# Firms &amp; Probs'!BF9</f>
        <v>17.013010365882657</v>
      </c>
    </row>
    <row r="10" spans="1:12" ht="12">
      <c r="A10">
        <f>A9+1</f>
        <v>4</v>
      </c>
      <c r="B10" s="9">
        <f>'# Firms &amp; Probs'!B10</f>
        <v>1</v>
      </c>
      <c r="C10" s="13">
        <f>'# Firms &amp; Probs'!C10</f>
        <v>0.10964781961431853</v>
      </c>
      <c r="E10">
        <f>Summary!F10</f>
        <v>3</v>
      </c>
      <c r="F10">
        <f>Summary!G10</f>
        <v>4</v>
      </c>
      <c r="G10" s="2">
        <f>'# Firms &amp; Probs'!N10</f>
        <v>0.04095176354083882</v>
      </c>
      <c r="H10" s="6">
        <f>'# Firms &amp; Probs'!U10</f>
        <v>8.14762705730559</v>
      </c>
      <c r="I10" s="6"/>
      <c r="J10" s="3">
        <f>'# Firms &amp; Probs'!BA10</f>
        <v>58.48428899111786</v>
      </c>
      <c r="K10" s="3">
        <f>'# Firms &amp; Probs'!AJ10</f>
        <v>74.44106019008248</v>
      </c>
      <c r="L10" s="3">
        <f>'# Firms &amp; Probs'!BF10</f>
        <v>15.956771198964624</v>
      </c>
    </row>
    <row r="11" spans="1:12" ht="12">
      <c r="A11">
        <f aca="true" t="shared" si="0" ref="A11:A74">A10+1</f>
        <v>5</v>
      </c>
      <c r="B11" s="9">
        <f>'# Firms &amp; Probs'!B11</f>
        <v>1</v>
      </c>
      <c r="C11" s="13">
        <f>'# Firms &amp; Probs'!C11</f>
        <v>0.11220184543019636</v>
      </c>
      <c r="E11">
        <f>Summary!F11</f>
        <v>4</v>
      </c>
      <c r="F11">
        <f>Summary!G11</f>
        <v>5</v>
      </c>
      <c r="G11" s="2">
        <f>'# Firms &amp; Probs'!N11</f>
        <v>0.051743390417368154</v>
      </c>
      <c r="H11" s="6">
        <f>'# Firms &amp; Probs'!U11</f>
        <v>7.929809389386521</v>
      </c>
      <c r="I11" s="6"/>
      <c r="J11" s="3">
        <f>'# Firms &amp; Probs'!BA11</f>
        <v>60.373491994515355</v>
      </c>
      <c r="K11" s="3">
        <f>'# Firms &amp; Probs'!AJ11</f>
        <v>75.2767399011208</v>
      </c>
      <c r="L11" s="3">
        <f>'# Firms &amp; Probs'!BF11</f>
        <v>14.90324790660545</v>
      </c>
    </row>
    <row r="12" spans="1:12" ht="12">
      <c r="A12">
        <f t="shared" si="0"/>
        <v>6</v>
      </c>
      <c r="B12" s="9">
        <f>'# Firms &amp; Probs'!B12</f>
        <v>1</v>
      </c>
      <c r="C12" s="13">
        <f>'# Firms &amp; Probs'!C12</f>
        <v>0.11481536214968834</v>
      </c>
      <c r="E12">
        <f>Summary!F12</f>
        <v>5</v>
      </c>
      <c r="F12">
        <f>Summary!G12</f>
        <v>6</v>
      </c>
      <c r="G12" s="2">
        <f>'# Firms &amp; Probs'!N12</f>
        <v>0.06275069103035895</v>
      </c>
      <c r="H12" s="6">
        <f>'# Firms &amp; Probs'!U12</f>
        <v>7.718653353949135</v>
      </c>
      <c r="I12" s="6"/>
      <c r="J12" s="3">
        <f>'# Firms &amp; Probs'!BA12</f>
        <v>62.223633858861135</v>
      </c>
      <c r="K12" s="3">
        <f>'# Firms &amp; Probs'!AJ12</f>
        <v>76.07589244320003</v>
      </c>
      <c r="L12" s="3">
        <f>'# Firms &amp; Probs'!BF12</f>
        <v>13.852258584338898</v>
      </c>
    </row>
    <row r="13" spans="1:12" ht="12">
      <c r="A13">
        <f t="shared" si="0"/>
        <v>7</v>
      </c>
      <c r="B13" s="9">
        <f>'# Firms &amp; Probs'!B13</f>
        <v>1</v>
      </c>
      <c r="C13" s="13">
        <f>'# Firms &amp; Probs'!C13</f>
        <v>0.11748975549395295</v>
      </c>
      <c r="E13">
        <f>Summary!F13</f>
        <v>6</v>
      </c>
      <c r="F13">
        <f>Summary!G13</f>
        <v>7</v>
      </c>
      <c r="G13" s="2">
        <f>'# Firms &amp; Probs'!N13</f>
        <v>0.07397000623148224</v>
      </c>
      <c r="H13" s="6">
        <f>'# Firms &amp; Probs'!U13</f>
        <v>7.513911410446006</v>
      </c>
      <c r="I13" s="6"/>
      <c r="J13" s="3">
        <f>'# Firms &amp; Probs'!BA13</f>
        <v>64.0364003309931</v>
      </c>
      <c r="K13" s="3">
        <f>'# Firms &amp; Probs'!AJ13</f>
        <v>76.8400313135287</v>
      </c>
      <c r="L13" s="3">
        <f>'# Firms &amp; Probs'!BF13</f>
        <v>12.803630982535594</v>
      </c>
    </row>
    <row r="14" spans="1:12" ht="12">
      <c r="A14">
        <f t="shared" si="0"/>
        <v>8</v>
      </c>
      <c r="B14" s="9">
        <f>'# Firms &amp; Probs'!B14</f>
        <v>1</v>
      </c>
      <c r="C14" s="13">
        <f>'# Firms &amp; Probs'!C14</f>
        <v>0.12022644346174127</v>
      </c>
      <c r="E14">
        <f>Summary!F14</f>
        <v>7</v>
      </c>
      <c r="F14">
        <f>Summary!G14</f>
        <v>8</v>
      </c>
      <c r="G14" s="2">
        <f>'# Firms &amp; Probs'!N14</f>
        <v>0.08539723396413568</v>
      </c>
      <c r="H14" s="6">
        <f>'# Firms &amp; Probs'!U14</f>
        <v>7.315347531840071</v>
      </c>
      <c r="I14" s="6"/>
      <c r="J14" s="3">
        <f>'# Firms &amp; Probs'!BA14</f>
        <v>65.81339550909944</v>
      </c>
      <c r="K14" s="3">
        <f>'# Firms &amp; Probs'!AJ14</f>
        <v>77.57059745288836</v>
      </c>
      <c r="L14" s="3">
        <f>'# Firms &amp; Probs'!BF14</f>
        <v>11.757201943788928</v>
      </c>
    </row>
    <row r="15" spans="1:12" ht="12">
      <c r="A15">
        <f t="shared" si="0"/>
        <v>9</v>
      </c>
      <c r="B15" s="9">
        <f>'# Firms &amp; Probs'!B15</f>
        <v>1</v>
      </c>
      <c r="C15" s="13">
        <f>'# Firms &amp; Probs'!C15</f>
        <v>0.12302687708123819</v>
      </c>
      <c r="E15">
        <f>Summary!F15</f>
        <v>8</v>
      </c>
      <c r="F15">
        <f>Summary!G15</f>
        <v>9</v>
      </c>
      <c r="G15" s="2">
        <f>'# Firms &amp; Probs'!N15</f>
        <v>0.09702782583036548</v>
      </c>
      <c r="H15" s="6">
        <f>'# Firms &amp; Probs'!U15</f>
        <v>7.122736544266636</v>
      </c>
      <c r="I15" s="6"/>
      <c r="J15" s="3">
        <f>'# Firms &amp; Probs'!BA15</f>
        <v>67.55614653333575</v>
      </c>
      <c r="K15" s="3">
        <f>'# Firms &amp; Probs'!AJ15</f>
        <v>78.26896341218291</v>
      </c>
      <c r="L15" s="3">
        <f>'# Firms &amp; Probs'!BF15</f>
        <v>10.712816878847164</v>
      </c>
    </row>
    <row r="16" spans="1:12" ht="12">
      <c r="A16">
        <f t="shared" si="0"/>
        <v>10</v>
      </c>
      <c r="B16" s="9">
        <f>'# Firms &amp; Probs'!B16</f>
        <v>1</v>
      </c>
      <c r="C16" s="13">
        <f>'# Firms &amp; Probs'!C16</f>
        <v>0.12589254117941673</v>
      </c>
      <c r="E16">
        <f>Summary!F16</f>
        <v>9</v>
      </c>
      <c r="F16">
        <f>Summary!G16</f>
        <v>10</v>
      </c>
      <c r="G16" s="2">
        <f>'# Firms &amp; Probs'!N16</f>
        <v>0.10885678538451235</v>
      </c>
      <c r="H16" s="6">
        <f>'# Firms &amp; Probs'!U16</f>
        <v>6.9358635117847</v>
      </c>
      <c r="I16" s="6"/>
      <c r="J16" s="3">
        <f>'# Firms &amp; Probs'!BA16</f>
        <v>69.26610795707407</v>
      </c>
      <c r="K16" s="3">
        <f>'# Firms &amp; Probs'!AJ16</f>
        <v>78.9364372350984</v>
      </c>
      <c r="L16" s="3">
        <f>'# Firms &amp; Probs'!BF16</f>
        <v>9.670329278024326</v>
      </c>
    </row>
    <row r="17" spans="1:12" ht="12">
      <c r="A17">
        <f t="shared" si="0"/>
        <v>11</v>
      </c>
      <c r="B17" s="9">
        <f>'# Firms &amp; Probs'!B17</f>
        <v>1</v>
      </c>
      <c r="C17" s="13">
        <f>'# Firms &amp; Probs'!C17</f>
        <v>0.12882495516931342</v>
      </c>
      <c r="E17">
        <f>Summary!F17</f>
        <v>10</v>
      </c>
      <c r="F17">
        <f>Summary!G17</f>
        <v>11</v>
      </c>
      <c r="G17" s="2">
        <f>'# Firms &amp; Probs'!N17</f>
        <v>0.12087866824155018</v>
      </c>
      <c r="H17" s="6">
        <f>'# Firms &amp; Probs'!U17</f>
        <v>6.754523162662918</v>
      </c>
      <c r="I17" s="6"/>
      <c r="J17" s="3">
        <f>'# Firms &amp; Probs'!BA17</f>
        <v>70.94466582394325</v>
      </c>
      <c r="K17" s="3">
        <f>'# Firms &amp; Probs'!AJ17</f>
        <v>79.57426607924185</v>
      </c>
      <c r="L17" s="3">
        <f>'# Firms &amp; Probs'!BF17</f>
        <v>8.629600255298598</v>
      </c>
    </row>
    <row r="18" spans="1:12" ht="12">
      <c r="A18">
        <f t="shared" si="0"/>
        <v>12</v>
      </c>
      <c r="B18" s="9">
        <f>'# Firms &amp; Probs'!B18</f>
        <v>1</v>
      </c>
      <c r="C18" s="13">
        <f>'# Firms &amp; Probs'!C18</f>
        <v>0.1318256738556407</v>
      </c>
      <c r="E18">
        <f>Summary!F18</f>
        <v>11</v>
      </c>
      <c r="F18">
        <f>Summary!G18</f>
        <v>12</v>
      </c>
      <c r="G18" s="2">
        <f>'# Firms &amp; Probs'!N18</f>
        <v>0.13308758407825425</v>
      </c>
      <c r="H18" s="6">
        <f>'# Firms &amp; Probs'!U18</f>
        <v>6.578519353962372</v>
      </c>
      <c r="I18" s="6"/>
      <c r="J18" s="3">
        <f>'# Firms &amp; Probs'!BA18</f>
        <v>72.59314147357742</v>
      </c>
      <c r="K18" s="3">
        <f>'# Firms &amp; Probs'!AJ18</f>
        <v>80.18363959613416</v>
      </c>
      <c r="L18" s="3">
        <f>'# Firms &amp; Probs'!BF18</f>
        <v>7.590498122556738</v>
      </c>
    </row>
    <row r="19" spans="1:12" ht="12">
      <c r="A19">
        <f t="shared" si="0"/>
        <v>13</v>
      </c>
      <c r="B19" s="9">
        <f>'# Firms &amp; Probs'!B19</f>
        <v>1</v>
      </c>
      <c r="C19" s="13">
        <f>'# Firms &amp; Probs'!C19</f>
        <v>0.13489628825916541</v>
      </c>
      <c r="E19">
        <f>Summary!F19</f>
        <v>12</v>
      </c>
      <c r="F19">
        <f>Summary!G19</f>
        <v>13</v>
      </c>
      <c r="G19" s="2">
        <f>'# Firms &amp; Probs'!N19</f>
        <v>0.14547720059415511</v>
      </c>
      <c r="H19" s="6">
        <f>'# Firms &amp; Probs'!U19</f>
        <v>6.407664571463222</v>
      </c>
      <c r="I19" s="6"/>
      <c r="J19" s="3">
        <f>'# Firms &amp; Probs'!BA19</f>
        <v>74.21279509697214</v>
      </c>
      <c r="K19" s="3">
        <f>'# Firms &amp; Probs'!AJ19</f>
        <v>80.76569308863793</v>
      </c>
      <c r="L19" s="3">
        <f>'# Firms &amp; Probs'!BF19</f>
        <v>6.5528979916657875</v>
      </c>
    </row>
    <row r="20" spans="1:12" ht="12">
      <c r="A20">
        <f t="shared" si="0"/>
        <v>14</v>
      </c>
      <c r="B20" s="9">
        <f>'# Firms &amp; Probs'!B20</f>
        <v>1</v>
      </c>
      <c r="C20" s="13">
        <f>'# Firms &amp; Probs'!C20</f>
        <v>0.13803842646028852</v>
      </c>
      <c r="E20">
        <f>Summary!F20</f>
        <v>13</v>
      </c>
      <c r="F20">
        <f>Summary!G20</f>
        <v>14</v>
      </c>
      <c r="G20" s="2">
        <f>'# Firms &amp; Probs'!N20</f>
        <v>0.1580407494867688</v>
      </c>
      <c r="H20" s="6">
        <f>'# Firms &amp; Probs'!U20</f>
        <v>6.241779462240016</v>
      </c>
      <c r="I20" s="6"/>
      <c r="J20" s="3">
        <f>'# Firms &amp; Probs'!BA20</f>
        <v>75.80482906052411</v>
      </c>
      <c r="K20" s="3">
        <f>'# Firms &amp; Probs'!AJ20</f>
        <v>81.32151046278065</v>
      </c>
      <c r="L20" s="3">
        <f>'# Firms &amp; Probs'!BF20</f>
        <v>5.516681402256538</v>
      </c>
    </row>
    <row r="21" spans="1:12" ht="12">
      <c r="A21">
        <f t="shared" si="0"/>
        <v>15</v>
      </c>
      <c r="B21" s="9">
        <f>'# Firms &amp; Probs'!B21</f>
        <v>1</v>
      </c>
      <c r="C21" s="13">
        <f>'# Firms &amp; Probs'!C21</f>
        <v>0.14125375446227548</v>
      </c>
      <c r="E21">
        <f>Summary!F21</f>
        <v>14</v>
      </c>
      <c r="F21">
        <f>Summary!G21</f>
        <v>15</v>
      </c>
      <c r="G21" s="2">
        <f>'# Firms &amp; Probs'!N21</f>
        <v>0.170771034481925</v>
      </c>
      <c r="H21" s="6">
        <f>'# Firms &amp; Probs'!U21</f>
        <v>6.080692397422416</v>
      </c>
      <c r="I21" s="6"/>
      <c r="J21" s="3">
        <f>'# Firms &amp; Probs'!BA21</f>
        <v>77.37039101618791</v>
      </c>
      <c r="K21" s="3">
        <f>'# Firms &amp; Probs'!AJ21</f>
        <v>81.85212698947278</v>
      </c>
      <c r="L21" s="3">
        <f>'# Firms &amp; Probs'!BF21</f>
        <v>4.48173597328487</v>
      </c>
    </row>
    <row r="22" spans="1:12" ht="12">
      <c r="A22">
        <f t="shared" si="0"/>
        <v>16</v>
      </c>
      <c r="B22" s="9">
        <f>'# Firms &amp; Probs'!B22</f>
        <v>1</v>
      </c>
      <c r="C22" s="13">
        <f>'# Firms &amp; Probs'!C22</f>
        <v>0.1445439770745928</v>
      </c>
      <c r="E22">
        <f>Summary!F22</f>
        <v>15</v>
      </c>
      <c r="F22">
        <f>Summary!G22</f>
        <v>16</v>
      </c>
      <c r="G22" s="2">
        <f>'# Firms &amp; Probs'!N22</f>
        <v>0.1836604414452544</v>
      </c>
      <c r="H22" s="6">
        <f>'# Firms &amp; Probs'!U22</f>
        <v>5.924239062888526</v>
      </c>
      <c r="I22" s="6"/>
      <c r="J22" s="3">
        <f>'# Firms &amp; Probs'!BA22</f>
        <v>78.91057681369402</v>
      </c>
      <c r="K22" s="3">
        <f>'# Firms &amp; Probs'!AJ22</f>
        <v>82.35853189029646</v>
      </c>
      <c r="L22" s="3">
        <f>'# Firms &amp; Probs'!BF22</f>
        <v>3.4479550766024403</v>
      </c>
    </row>
    <row r="23" spans="1:12" ht="12">
      <c r="A23">
        <f t="shared" si="0"/>
        <v>17</v>
      </c>
      <c r="B23" s="9">
        <f>'# Firms &amp; Probs'!B23</f>
        <v>1</v>
      </c>
      <c r="C23" s="13">
        <f>'# Firms &amp; Probs'!C23</f>
        <v>0.1479108388168208</v>
      </c>
      <c r="E23">
        <f>Summary!F23</f>
        <v>16</v>
      </c>
      <c r="F23">
        <f>Summary!G23</f>
        <v>17</v>
      </c>
      <c r="G23" s="2">
        <f>'# Firms &amp; Probs'!N23</f>
        <v>0.19670095058517567</v>
      </c>
      <c r="H23" s="6">
        <f>'# Firms &amp; Probs'!U23</f>
        <v>5.772262075827859</v>
      </c>
      <c r="I23" s="6"/>
      <c r="J23" s="3">
        <f>'# Firms &amp; Probs'!BA23</f>
        <v>80.4264332294285</v>
      </c>
      <c r="K23" s="3">
        <f>'# Firms &amp; Probs'!AJ23</f>
        <v>82.84167076034629</v>
      </c>
      <c r="L23" s="3">
        <f>'# Firms &amp; Probs'!BF23</f>
        <v>2.4152375309177927</v>
      </c>
    </row>
    <row r="24" spans="1:12" ht="12">
      <c r="A24">
        <f t="shared" si="0"/>
        <v>18</v>
      </c>
      <c r="B24" s="9">
        <f>'# Firms &amp; Probs'!B24</f>
        <v>1</v>
      </c>
      <c r="C24" s="13">
        <f>'# Firms &amp; Probs'!C24</f>
        <v>0.15135612484362085</v>
      </c>
      <c r="E24">
        <f>Summary!F24</f>
        <v>17</v>
      </c>
      <c r="F24">
        <f>Summary!G24</f>
        <v>18</v>
      </c>
      <c r="G24" s="2">
        <f>'# Firms &amp; Probs'!N24</f>
        <v>0.20988415074119565</v>
      </c>
      <c r="H24" s="6">
        <f>'# Firms &amp; Probs'!U24</f>
        <v>5.624610625283377</v>
      </c>
      <c r="I24" s="6"/>
      <c r="J24" s="3">
        <f>'# Firms &amp; Probs'!BA24</f>
        <v>81.91896052535388</v>
      </c>
      <c r="K24" s="3">
        <f>'# Firms &amp; Probs'!AJ24</f>
        <v>83.3024478400172</v>
      </c>
      <c r="L24" s="3">
        <f>'# Firms &amp; Probs'!BF24</f>
        <v>1.3834873146633129</v>
      </c>
    </row>
    <row r="25" spans="1:12" ht="12">
      <c r="A25">
        <f t="shared" si="0"/>
        <v>19</v>
      </c>
      <c r="B25" s="9">
        <f>'# Firms &amp; Probs'!B25</f>
        <v>1</v>
      </c>
      <c r="C25" s="13">
        <f>'# Firms &amp; Probs'!C25</f>
        <v>0.15488166189124813</v>
      </c>
      <c r="E25">
        <f>Summary!F25</f>
        <v>18</v>
      </c>
      <c r="F25">
        <f>Summary!G25</f>
        <v>19</v>
      </c>
      <c r="G25" s="2">
        <f>'# Firms &amp; Probs'!N25</f>
        <v>0.22320125573418662</v>
      </c>
      <c r="H25" s="6">
        <f>'# Firms &amp; Probs'!U25</f>
        <v>5.48114013493829</v>
      </c>
      <c r="I25" s="6"/>
      <c r="J25" s="3">
        <f>'# Firms &amp; Probs'!BA25</f>
        <v>83.38911485024619</v>
      </c>
      <c r="K25" s="3">
        <f>'# Firms &amp; Probs'!AJ25</f>
        <v>83.7417281466534</v>
      </c>
      <c r="L25" s="3">
        <f>'# Firms &amp; Probs'!BF25</f>
        <v>0.3526132964072133</v>
      </c>
    </row>
    <row r="26" spans="1:12" ht="12">
      <c r="A26">
        <f t="shared" si="0"/>
        <v>20</v>
      </c>
      <c r="B26" s="9">
        <f>'# Firms &amp; Probs'!B26</f>
        <v>1</v>
      </c>
      <c r="C26" s="13">
        <f>'# Firms &amp; Probs'!C26</f>
        <v>0.15848931924611137</v>
      </c>
      <c r="E26">
        <f>Summary!F26</f>
        <v>19</v>
      </c>
      <c r="F26">
        <f>Summary!G26</f>
        <v>20</v>
      </c>
      <c r="G26" s="2">
        <f>'# Firms &amp; Probs'!N26</f>
        <v>0.2366431227377188</v>
      </c>
      <c r="H26" s="6">
        <f>'# Firms &amp; Probs'!U26</f>
        <v>5.3417119465551295</v>
      </c>
      <c r="I26" s="6"/>
      <c r="J26" s="3">
        <f>'# Firms &amp; Probs'!BA26</f>
        <v>84.16033947607802</v>
      </c>
      <c r="K26" s="3">
        <f>'# Firms &amp; Probs'!AJ26</f>
        <v>84.16033947607802</v>
      </c>
      <c r="L26" s="3">
        <f>'# Firms &amp; Probs'!BF26</f>
        <v>0</v>
      </c>
    </row>
    <row r="27" spans="1:12" ht="12">
      <c r="A27">
        <f t="shared" si="0"/>
        <v>21</v>
      </c>
      <c r="B27" s="9">
        <f>'# Firms &amp; Probs'!B27</f>
        <v>1</v>
      </c>
      <c r="C27" s="13">
        <f>'# Firms &amp; Probs'!C27</f>
        <v>0.162181009735893</v>
      </c>
      <c r="E27">
        <f>Summary!F27</f>
        <v>20</v>
      </c>
      <c r="F27">
        <f>Summary!G27</f>
        <v>21</v>
      </c>
      <c r="G27" s="2">
        <f>'# Firms &amp; Probs'!N27</f>
        <v>0.25020027261172634</v>
      </c>
      <c r="H27" s="6">
        <f>'# Firms &amp; Probs'!U27</f>
        <v>5.2061930226036335</v>
      </c>
      <c r="I27" s="6"/>
      <c r="J27" s="3">
        <f>'# Firms &amp; Probs'!BA27</f>
        <v>84.55907428321187</v>
      </c>
      <c r="K27" s="3">
        <f>'# Firms &amp; Probs'!AJ27</f>
        <v>84.55907428321187</v>
      </c>
      <c r="L27" s="3">
        <f>'# Firms &amp; Probs'!BF27</f>
        <v>0</v>
      </c>
    </row>
    <row r="28" spans="1:12" ht="12">
      <c r="A28">
        <f t="shared" si="0"/>
        <v>22</v>
      </c>
      <c r="B28" s="9">
        <f>'# Firms &amp; Probs'!B28</f>
        <v>1</v>
      </c>
      <c r="C28" s="13">
        <f>'# Firms &amp; Probs'!C28</f>
        <v>0.16595869074375608</v>
      </c>
      <c r="E28">
        <f>Summary!F28</f>
        <v>21</v>
      </c>
      <c r="F28">
        <f>Summary!G28</f>
        <v>22</v>
      </c>
      <c r="G28" s="2">
        <f>'# Firms &amp; Probs'!N28</f>
        <v>0.2638629121219891</v>
      </c>
      <c r="H28" s="6">
        <f>'# Firms &amp; Probs'!U28</f>
        <v>5.074455666731203</v>
      </c>
      <c r="I28" s="6"/>
      <c r="J28" s="3">
        <f>'# Firms &amp; Probs'!BA28</f>
        <v>84.4030967034111</v>
      </c>
      <c r="K28" s="3">
        <f>'# Firms &amp; Probs'!AJ28</f>
        <v>84.93869145025245</v>
      </c>
      <c r="L28" s="3">
        <f>'# Firms &amp; Probs'!BF28</f>
        <v>0.5355947468413547</v>
      </c>
    </row>
    <row r="29" spans="1:12" ht="12">
      <c r="A29">
        <f t="shared" si="0"/>
        <v>23</v>
      </c>
      <c r="B29" s="9">
        <f>'# Firms &amp; Probs'!B29</f>
        <v>1</v>
      </c>
      <c r="C29" s="13">
        <f>'# Firms &amp; Probs'!C29</f>
        <v>0.16982436524617445</v>
      </c>
      <c r="E29">
        <f>Summary!F29</f>
        <v>22</v>
      </c>
      <c r="F29">
        <f>Summary!G29</f>
        <v>23</v>
      </c>
      <c r="G29" s="2">
        <f>'# Firms &amp; Probs'!N29</f>
        <v>0.2776209579513616</v>
      </c>
      <c r="H29" s="6">
        <f>'# Firms &amp; Probs'!U29</f>
        <v>4.946377260836694</v>
      </c>
      <c r="I29" s="6"/>
      <c r="J29" s="3">
        <f>'# Firms &amp; Probs'!BA29</f>
        <v>83.83613191100248</v>
      </c>
      <c r="K29" s="3">
        <f>'# Firms &amp; Probs'!AJ29</f>
        <v>85.29991795021024</v>
      </c>
      <c r="L29" s="3">
        <f>'# Firms &amp; Probs'!BF29</f>
        <v>1.4637860392077613</v>
      </c>
    </row>
    <row r="30" spans="1:12" ht="12">
      <c r="A30">
        <f t="shared" si="0"/>
        <v>24</v>
      </c>
      <c r="B30" s="9">
        <f>'# Firms &amp; Probs'!B30</f>
        <v>1</v>
      </c>
      <c r="C30" s="13">
        <f>'# Firms &amp; Probs'!C30</f>
        <v>0.17378008287493757</v>
      </c>
      <c r="E30">
        <f>Summary!F30</f>
        <v>23</v>
      </c>
      <c r="F30">
        <f>Summary!G30</f>
        <v>24</v>
      </c>
      <c r="G30" s="2">
        <f>'# Firms &amp; Probs'!N30</f>
        <v>0.29146406239161</v>
      </c>
      <c r="H30" s="6">
        <f>'# Firms &amp; Probs'!U30</f>
        <v>4.821840017605553</v>
      </c>
      <c r="I30" s="6"/>
      <c r="J30" s="3">
        <f>'# Firms &amp; Probs'!BA30</f>
        <v>83.2519586175402</v>
      </c>
      <c r="K30" s="3">
        <f>'# Firms &amp; Probs'!AJ30</f>
        <v>85.64345041298837</v>
      </c>
      <c r="L30" s="3">
        <f>'# Firms &amp; Probs'!BF30</f>
        <v>2.391491795448175</v>
      </c>
    </row>
    <row r="31" spans="1:12" ht="12">
      <c r="A31">
        <f t="shared" si="0"/>
        <v>25</v>
      </c>
      <c r="B31" s="9">
        <f>'# Firms &amp; Probs'!B31</f>
        <v>1</v>
      </c>
      <c r="C31" s="13">
        <f>'# Firms &amp; Probs'!C31</f>
        <v>0.1778279410038923</v>
      </c>
      <c r="E31">
        <f>Summary!F31</f>
        <v>24</v>
      </c>
      <c r="F31">
        <f>Summary!G31</f>
        <v>25</v>
      </c>
      <c r="G31" s="2">
        <f>'# Firms &amp; Probs'!N31</f>
        <v>0.30538164058837347</v>
      </c>
      <c r="H31" s="6">
        <f>'# Firms &amp; Probs'!U31</f>
        <v>4.700730747453328</v>
      </c>
      <c r="I31" s="6"/>
      <c r="J31" s="3">
        <f>'# Firms &amp; Probs'!BA31</f>
        <v>82.65117797014359</v>
      </c>
      <c r="K31" s="3">
        <f>'# Firms &amp; Probs'!AJ31</f>
        <v>85.96995660063054</v>
      </c>
      <c r="L31" s="3">
        <f>'# Firms &amp; Probs'!BF31</f>
        <v>3.318778630486946</v>
      </c>
    </row>
    <row r="32" spans="1:12" ht="12">
      <c r="A32">
        <f t="shared" si="0"/>
        <v>26</v>
      </c>
      <c r="B32" s="9">
        <f>'# Firms &amp; Probs'!B32</f>
        <v>1</v>
      </c>
      <c r="C32" s="13">
        <f>'# Firms &amp; Probs'!C32</f>
        <v>0.1819700858609984</v>
      </c>
      <c r="E32">
        <f>Summary!F32</f>
        <v>25</v>
      </c>
      <c r="F32">
        <f>Summary!G32</f>
        <v>26</v>
      </c>
      <c r="G32" s="2">
        <f>'# Firms &amp; Probs'!N32</f>
        <v>0.3193628991963787</v>
      </c>
      <c r="H32" s="6">
        <f>'# Firms &amp; Probs'!U32</f>
        <v>4.582940638905641</v>
      </c>
      <c r="I32" s="6"/>
      <c r="J32" s="3">
        <f>'# Firms &amp; Probs'!BA32</f>
        <v>82.03436703956432</v>
      </c>
      <c r="K32" s="3">
        <f>'# Firms &amp; Probs'!AJ32</f>
        <v>86.28007679785276</v>
      </c>
      <c r="L32" s="3">
        <f>'# Firms &amp; Probs'!BF32</f>
        <v>4.2457097582884415</v>
      </c>
    </row>
    <row r="33" spans="1:12" ht="12">
      <c r="A33">
        <f t="shared" si="0"/>
        <v>27</v>
      </c>
      <c r="B33" s="9">
        <f>'# Firms &amp; Probs'!B33</f>
        <v>1</v>
      </c>
      <c r="C33" s="13">
        <f>'# Firms &amp; Probs'!C33</f>
        <v>0.1862087136662868</v>
      </c>
      <c r="E33">
        <f>Summary!F33</f>
        <v>26</v>
      </c>
      <c r="F33">
        <f>Summary!G33</f>
        <v>27</v>
      </c>
      <c r="G33" s="2">
        <f>'# Firms &amp; Probs'!N33</f>
        <v>0.333396866287844</v>
      </c>
      <c r="H33" s="6">
        <f>'# Firms &amp; Probs'!U33</f>
        <v>4.468365051517013</v>
      </c>
      <c r="I33" s="6"/>
      <c r="J33" s="3">
        <f>'# Firms &amp; Probs'!BA33</f>
        <v>81.40207996488371</v>
      </c>
      <c r="K33" s="3">
        <f>'# Firms &amp; Probs'!AJ33</f>
        <v>86.57442512350723</v>
      </c>
      <c r="L33" s="3">
        <f>'# Firms &amp; Probs'!BF33</f>
        <v>5.172345158623514</v>
      </c>
    </row>
    <row r="34" spans="1:12" ht="12">
      <c r="A34">
        <f t="shared" si="0"/>
        <v>28</v>
      </c>
      <c r="B34" s="9">
        <f>'# Firms &amp; Probs'!B34</f>
        <v>1</v>
      </c>
      <c r="C34" s="13">
        <f>'# Firms &amp; Probs'!C34</f>
        <v>0.19054607179632477</v>
      </c>
      <c r="E34">
        <f>Summary!F34</f>
        <v>27</v>
      </c>
      <c r="F34">
        <f>Summary!G34</f>
        <v>28</v>
      </c>
      <c r="G34" s="2">
        <f>'# Firms &amp; Probs'!N34</f>
        <v>0.3474724223442141</v>
      </c>
      <c r="H34" s="6">
        <f>'# Firms &amp; Probs'!U34</f>
        <v>4.356903320498767</v>
      </c>
      <c r="I34" s="6"/>
      <c r="J34" s="3">
        <f>'# Firms &amp; Probs'!BA34</f>
        <v>80.75484903363834</v>
      </c>
      <c r="K34" s="3">
        <f>'# Firms &amp; Probs'!AJ34</f>
        <v>86.85359076819863</v>
      </c>
      <c r="L34" s="3">
        <f>'# Firms &amp; Probs'!BF34</f>
        <v>6.098741734560292</v>
      </c>
    </row>
    <row r="35" spans="1:12" ht="12">
      <c r="A35">
        <f t="shared" si="0"/>
        <v>29</v>
      </c>
      <c r="B35" s="9">
        <f>'# Firms &amp; Probs'!B35</f>
        <v>1</v>
      </c>
      <c r="C35" s="13">
        <f>'# Firms &amp; Probs'!C35</f>
        <v>0.1949844599758046</v>
      </c>
      <c r="E35">
        <f>Summary!F35</f>
        <v>28</v>
      </c>
      <c r="F35">
        <f>Summary!G35</f>
        <v>29</v>
      </c>
      <c r="G35" s="2">
        <f>'# Firms &amp; Probs'!N35</f>
        <v>0.361578332150182</v>
      </c>
      <c r="H35" s="6">
        <f>'# Firms &amp; Probs'!U35</f>
        <v>4.2484585722883965</v>
      </c>
      <c r="I35" s="6"/>
      <c r="J35" s="3">
        <f>'# Firms &amp; Probs'!BA35</f>
        <v>80.093185701602</v>
      </c>
      <c r="K35" s="3">
        <f>'# Firms &amp; Probs'!AJ35</f>
        <v>87.11813916288357</v>
      </c>
      <c r="L35" s="3">
        <f>'# Firms &amp; Probs'!BF35</f>
        <v>7.024953461281569</v>
      </c>
    </row>
    <row r="36" spans="1:12" ht="12">
      <c r="A36">
        <f t="shared" si="0"/>
        <v>30</v>
      </c>
      <c r="B36" s="9">
        <f>'# Firms &amp; Probs'!B36</f>
        <v>1</v>
      </c>
      <c r="C36" s="13">
        <f>'# Firms &amp; Probs'!C36</f>
        <v>0.199526231496888</v>
      </c>
      <c r="E36">
        <f>Summary!F36</f>
        <v>29</v>
      </c>
      <c r="F36">
        <f>Summary!G36</f>
        <v>30</v>
      </c>
      <c r="G36" s="2">
        <f>'# Firms &amp; Probs'!N36</f>
        <v>0.3757032773995366</v>
      </c>
      <c r="H36" s="6">
        <f>'# Firms &amp; Probs'!U36</f>
        <v>4.1429375503498544</v>
      </c>
      <c r="I36" s="6"/>
      <c r="J36" s="3">
        <f>'# Firms &amp; Probs'!BA36</f>
        <v>79.41758155613704</v>
      </c>
      <c r="K36" s="3">
        <f>'# Firms &amp; Probs'!AJ36</f>
        <v>87.36861308292357</v>
      </c>
      <c r="L36" s="3">
        <f>'# Firms &amp; Probs'!BF36</f>
        <v>7.951031526786537</v>
      </c>
    </row>
    <row r="37" spans="1:12" ht="12">
      <c r="A37">
        <f t="shared" si="0"/>
        <v>31</v>
      </c>
      <c r="B37" s="9">
        <f>'# Firms &amp; Probs'!B37</f>
        <v>1</v>
      </c>
      <c r="C37" s="13">
        <f>'# Firms &amp; Probs'!C37</f>
        <v>0.204173794466953</v>
      </c>
      <c r="E37">
        <f>Summary!F37</f>
        <v>30</v>
      </c>
      <c r="F37">
        <f>Summary!G37</f>
        <v>31</v>
      </c>
      <c r="G37" s="2">
        <f>'# Firms &amp; Probs'!N37</f>
        <v>0.38983588981489314</v>
      </c>
      <c r="H37" s="6">
        <f>'# Firms &amp; Probs'!U37</f>
        <v>4.040250450546344</v>
      </c>
      <c r="I37" s="6"/>
      <c r="J37" s="3">
        <f>'# Firms &amp; Probs'!BA37</f>
        <v>78.72850922674104</v>
      </c>
      <c r="K37" s="3">
        <f>'# Firms &amp; Probs'!AJ37</f>
        <v>87.60553369173488</v>
      </c>
      <c r="L37" s="3">
        <f>'# Firms &amp; Probs'!BF37</f>
        <v>8.877024464993838</v>
      </c>
    </row>
    <row r="38" spans="1:12" ht="12">
      <c r="A38">
        <f t="shared" si="0"/>
        <v>32</v>
      </c>
      <c r="B38" s="9">
        <f>'# Firms &amp; Probs'!B38</f>
        <v>1</v>
      </c>
      <c r="C38" s="13">
        <f>'# Firms &amp; Probs'!C38</f>
        <v>0.20892961308540395</v>
      </c>
      <c r="E38">
        <f>Summary!F38</f>
        <v>31</v>
      </c>
      <c r="F38">
        <f>Summary!G38</f>
        <v>32</v>
      </c>
      <c r="G38" s="2">
        <f>'# Firms &amp; Probs'!N38</f>
        <v>0.4039647845779185</v>
      </c>
      <c r="H38" s="6">
        <f>'# Firms &amp; Probs'!U38</f>
        <v>3.940310765475333</v>
      </c>
      <c r="I38" s="6"/>
      <c r="J38" s="3">
        <f>'# Firms &amp; Probs'!BA38</f>
        <v>78.02642324615032</v>
      </c>
      <c r="K38" s="3">
        <f>'# Firms &amp; Probs'!AJ38</f>
        <v>87.82940152787502</v>
      </c>
      <c r="L38" s="3">
        <f>'# Firms &amp; Probs'!BF38</f>
        <v>9.802978281724705</v>
      </c>
    </row>
    <row r="39" spans="1:12" ht="12">
      <c r="A39">
        <f t="shared" si="0"/>
        <v>33</v>
      </c>
      <c r="B39" s="9">
        <f>'# Firms &amp; Probs'!B39</f>
        <v>1</v>
      </c>
      <c r="C39" s="13">
        <f>'# Firms &amp; Probs'!C39</f>
        <v>0.2137962089502232</v>
      </c>
      <c r="E39">
        <f>Summary!F39</f>
        <v>32</v>
      </c>
      <c r="F39">
        <f>Summary!G39</f>
        <v>33</v>
      </c>
      <c r="G39" s="2">
        <f>'# Firms &amp; Probs'!N39</f>
        <v>0.41807859386335944</v>
      </c>
      <c r="H39" s="6">
        <f>'# Firms &amp; Probs'!U39</f>
        <v>3.8430351371994758</v>
      </c>
      <c r="I39" s="6"/>
      <c r="J39" s="3">
        <f>'# Firms &amp; Probs'!BA39</f>
        <v>77.31176086511883</v>
      </c>
      <c r="K39" s="3">
        <f>'# Firms &amp; Probs'!AJ39</f>
        <v>88.04069743912993</v>
      </c>
      <c r="L39" s="3">
        <f>'# Firms &amp; Probs'!BF39</f>
        <v>10.728936574011101</v>
      </c>
    </row>
    <row r="40" spans="1:12" ht="12">
      <c r="A40">
        <f t="shared" si="0"/>
        <v>34</v>
      </c>
      <c r="B40" s="9">
        <f>'# Firms &amp; Probs'!B40</f>
        <v>1</v>
      </c>
      <c r="C40" s="13">
        <f>'# Firms &amp; Probs'!C40</f>
        <v>0.2187761623949553</v>
      </c>
      <c r="E40">
        <f>Summary!F40</f>
        <v>33</v>
      </c>
      <c r="F40">
        <f>Summary!G40</f>
        <v>34</v>
      </c>
      <c r="G40" s="2">
        <f>'# Firms &amp; Probs'!N40</f>
        <v>0.43216600026905777</v>
      </c>
      <c r="H40" s="6">
        <f>'# Firms &amp; Probs'!U40</f>
        <v>3.748343217847741</v>
      </c>
      <c r="I40" s="6"/>
      <c r="J40" s="3">
        <f>'# Firms &amp; Probs'!BA40</f>
        <v>76.58494282376802</v>
      </c>
      <c r="K40" s="3">
        <f>'# Firms &amp; Probs'!AJ40</f>
        <v>88.23988346690929</v>
      </c>
      <c r="L40" s="3">
        <f>'# Firms &amp; Probs'!BF40</f>
        <v>11.654940643141273</v>
      </c>
    </row>
    <row r="41" spans="1:12" ht="12">
      <c r="A41">
        <f t="shared" si="0"/>
        <v>35</v>
      </c>
      <c r="B41" s="9">
        <f>'# Firms &amp; Probs'!B41</f>
        <v>1</v>
      </c>
      <c r="C41" s="13">
        <f>'# Firms &amp; Probs'!C41</f>
        <v>0.22387211385683395</v>
      </c>
      <c r="E41">
        <f>Summary!F41</f>
        <v>34</v>
      </c>
      <c r="F41">
        <f>Summary!G41</f>
        <v>35</v>
      </c>
      <c r="G41" s="2">
        <f>'# Firms &amp; Probs'!N41</f>
        <v>0.4462157699352251</v>
      </c>
      <c r="H41" s="6">
        <f>'# Firms &amp; Probs'!U41</f>
        <v>3.6561575375983044</v>
      </c>
      <c r="I41" s="6"/>
      <c r="J41" s="3">
        <f>'# Firms &amp; Probs'!BA41</f>
        <v>75.84637408219773</v>
      </c>
      <c r="K41" s="3">
        <f>'# Firms &amp; Probs'!AJ41</f>
        <v>88.42740368402406</v>
      </c>
      <c r="L41" s="3">
        <f>'# Firms &amp; Probs'!BF41</f>
        <v>12.58102960182633</v>
      </c>
    </row>
    <row r="42" spans="1:12" ht="12">
      <c r="A42">
        <f t="shared" si="0"/>
        <v>36</v>
      </c>
      <c r="B42" s="9">
        <f>'# Firms &amp; Probs'!B42</f>
        <v>1</v>
      </c>
      <c r="C42" s="13">
        <f>'# Firms &amp; Probs'!C42</f>
        <v>0.22908676527677732</v>
      </c>
      <c r="E42">
        <f>Summary!F42</f>
        <v>35</v>
      </c>
      <c r="F42">
        <f>Summary!G42</f>
        <v>36</v>
      </c>
      <c r="G42" s="2">
        <f>'# Firms &amp; Probs'!N42</f>
        <v>0.46021678514952014</v>
      </c>
      <c r="H42" s="6">
        <f>'# Firms &amp; Probs'!U42</f>
        <v>3.566403379589143</v>
      </c>
      <c r="I42" s="6"/>
      <c r="J42" s="3">
        <f>'# Firms &amp; Probs'!BA42</f>
        <v>75.09644451285898</v>
      </c>
      <c r="K42" s="3">
        <f>'# Firms &amp; Probs'!AJ42</f>
        <v>88.60368498870362</v>
      </c>
      <c r="L42" s="3">
        <f>'# Firms &amp; Probs'!BF42</f>
        <v>13.50724047584464</v>
      </c>
    </row>
    <row r="43" spans="1:12" ht="12">
      <c r="A43">
        <f t="shared" si="0"/>
        <v>37</v>
      </c>
      <c r="B43" s="9">
        <f>'# Firms &amp; Probs'!B43</f>
        <v>1</v>
      </c>
      <c r="C43" s="13">
        <f>'# Firms &amp; Probs'!C43</f>
        <v>0.23442288153199223</v>
      </c>
      <c r="E43">
        <f>Summary!F43</f>
        <v>36</v>
      </c>
      <c r="F43">
        <f>Summary!G43</f>
        <v>37</v>
      </c>
      <c r="G43" s="2">
        <f>'# Firms &amp; Probs'!N43</f>
        <v>0.47415807623987954</v>
      </c>
      <c r="H43" s="6">
        <f>'# Firms &amp; Probs'!U43</f>
        <v>3.4790086613339195</v>
      </c>
      <c r="I43" s="6"/>
      <c r="J43" s="3">
        <f>'# Firms &amp; Probs'!BA43</f>
        <v>74.33552955701511</v>
      </c>
      <c r="K43" s="3">
        <f>'# Firms &amp; Probs'!AJ43</f>
        <v>88.76913785751043</v>
      </c>
      <c r="L43" s="3">
        <f>'# Firms &amp; Probs'!BF43</f>
        <v>14.433608300495322</v>
      </c>
    </row>
    <row r="44" spans="1:12" ht="12">
      <c r="A44">
        <f t="shared" si="0"/>
        <v>38</v>
      </c>
      <c r="B44" s="9">
        <f>'# Firms &amp; Probs'!B44</f>
        <v>1</v>
      </c>
      <c r="C44" s="13">
        <f>'# Firms &amp; Probs'!C44</f>
        <v>0.23988329190194907</v>
      </c>
      <c r="E44">
        <f>Summary!F44</f>
        <v>37</v>
      </c>
      <c r="F44">
        <f>Summary!G44</f>
        <v>38</v>
      </c>
      <c r="G44" s="2">
        <f>'# Firms &amp; Probs'!N44</f>
        <v>0.4880288525645126</v>
      </c>
      <c r="H44" s="6">
        <f>'# Firms &amp; Probs'!U44</f>
        <v>3.3939038222499414</v>
      </c>
      <c r="I44" s="6"/>
      <c r="J44" s="3">
        <f>'# Firms &amp; Probs'!BA44</f>
        <v>73.56399084745732</v>
      </c>
      <c r="K44" s="3">
        <f>'# Firms &amp; Probs'!AJ44</f>
        <v>88.92415705962746</v>
      </c>
      <c r="L44" s="3">
        <f>'# Firms &amp; Probs'!BF44</f>
        <v>15.360166212170142</v>
      </c>
    </row>
    <row r="45" spans="1:12" ht="12">
      <c r="A45">
        <f t="shared" si="0"/>
        <v>39</v>
      </c>
      <c r="B45" s="9">
        <f>'# Firms &amp; Probs'!B45</f>
        <v>1</v>
      </c>
      <c r="C45" s="13">
        <f>'# Firms &amp; Probs'!C45</f>
        <v>0.2454708915685031</v>
      </c>
      <c r="E45">
        <f>Summary!F45</f>
        <v>38</v>
      </c>
      <c r="F45">
        <f>Summary!G45</f>
        <v>39</v>
      </c>
      <c r="G45" s="2">
        <f>'# Firms &amp; Probs'!N45</f>
        <v>0.5018185324178532</v>
      </c>
      <c r="H45" s="6">
        <f>'# Firms &amp; Probs'!U45</f>
        <v>3.3110217169319287</v>
      </c>
      <c r="I45" s="6"/>
      <c r="J45" s="3">
        <f>'# Firms &amp; Probs'!BA45</f>
        <v>72.78217679949167</v>
      </c>
      <c r="K45" s="3">
        <f>'# Firms &amp; Probs'!AJ45</f>
        <v>89.06912233482291</v>
      </c>
      <c r="L45" s="3">
        <f>'# Firms &amp; Probs'!BF45</f>
        <v>16.286945535331242</v>
      </c>
    </row>
    <row r="46" spans="1:12" ht="12">
      <c r="A46">
        <f t="shared" si="0"/>
        <v>40</v>
      </c>
      <c r="B46" s="9">
        <f>'# Firms &amp; Probs'!B46</f>
        <v>1</v>
      </c>
      <c r="C46" s="13">
        <f>'# Firms &amp; Probs'!C46</f>
        <v>0.25118864315095807</v>
      </c>
      <c r="E46">
        <f>Summary!F46</f>
        <v>39</v>
      </c>
      <c r="F46">
        <f>Summary!G46</f>
        <v>40</v>
      </c>
      <c r="G46" s="2">
        <f>'# Firms &amp; Probs'!N46</f>
        <v>0.5155167716824322</v>
      </c>
      <c r="H46" s="6">
        <f>'# Firms &amp; Probs'!U46</f>
        <v>3.2302975138302275</v>
      </c>
      <c r="I46" s="6"/>
      <c r="J46" s="3">
        <f>'# Firms &amp; Probs'!BA46</f>
        <v>71.99042317207825</v>
      </c>
      <c r="K46" s="3">
        <f>'# Firms &amp; Probs'!AJ46</f>
        <v>89.20439903724127</v>
      </c>
      <c r="L46" s="3">
        <f>'# Firms &amp; Probs'!BF46</f>
        <v>17.21397586516302</v>
      </c>
    </row>
    <row r="47" spans="1:12" ht="12">
      <c r="A47">
        <f t="shared" si="0"/>
        <v>41</v>
      </c>
      <c r="B47" s="9">
        <f>'# Firms &amp; Probs'!B47</f>
        <v>1</v>
      </c>
      <c r="C47" s="13">
        <f>'# Firms &amp; Probs'!C47</f>
        <v>0.25703957827688645</v>
      </c>
      <c r="E47">
        <f>Summary!F47</f>
        <v>40</v>
      </c>
      <c r="F47">
        <f>Summary!G47</f>
        <v>41</v>
      </c>
      <c r="G47" s="2">
        <f>'# Firms &amp; Probs'!N47</f>
        <v>0.5291134910694077</v>
      </c>
      <c r="H47" s="6">
        <f>'# Firms &amp; Probs'!U47</f>
        <v>3.1516685990150823</v>
      </c>
      <c r="I47" s="6"/>
      <c r="J47" s="3">
        <f>'# Firms &amp; Probs'!BA47</f>
        <v>71.18905360087585</v>
      </c>
      <c r="K47" s="3">
        <f>'# Firms &amp; Probs'!AJ47</f>
        <v>89.33033874702444</v>
      </c>
      <c r="L47" s="3">
        <f>'# Firms &amp; Probs'!BF47</f>
        <v>18.14128514614859</v>
      </c>
    </row>
    <row r="48" spans="1:12" ht="12">
      <c r="A48">
        <f t="shared" si="0"/>
        <v>42</v>
      </c>
      <c r="B48" s="9">
        <f>'# Firms &amp; Probs'!B48</f>
        <v>1</v>
      </c>
      <c r="C48" s="13">
        <f>'# Firms &amp; Probs'!C48</f>
        <v>0.26302679918953825</v>
      </c>
      <c r="E48">
        <f>Summary!F48</f>
        <v>41</v>
      </c>
      <c r="F48">
        <f>Summary!G48</f>
        <v>42</v>
      </c>
      <c r="G48" s="2">
        <f>'# Firms &amp; Probs'!N48</f>
        <v>0.5425989018046747</v>
      </c>
      <c r="H48" s="6">
        <f>'# Firms &amp; Probs'!U48</f>
        <v>3.0750744847298934</v>
      </c>
      <c r="I48" s="6"/>
      <c r="J48" s="3">
        <f>'# Firms &amp; Probs'!BA48</f>
        <v>70.37838010482892</v>
      </c>
      <c r="K48" s="3">
        <f>'# Firms &amp; Probs'!AJ48</f>
        <v>89.44727985163287</v>
      </c>
      <c r="L48" s="3">
        <f>'# Firms &amp; Probs'!BF48</f>
        <v>19.06889974680395</v>
      </c>
    </row>
    <row r="49" spans="1:12" ht="12">
      <c r="A49">
        <f t="shared" si="0"/>
        <v>43</v>
      </c>
      <c r="B49" s="9">
        <f>'# Firms &amp; Probs'!B49</f>
        <v>1</v>
      </c>
      <c r="C49" s="13">
        <f>'# Firms &amp; Probs'!C49</f>
        <v>0.26915348039269166</v>
      </c>
      <c r="E49">
        <f>Summary!F49</f>
        <v>42</v>
      </c>
      <c r="F49">
        <f>Summary!G49</f>
        <v>43</v>
      </c>
      <c r="G49" s="2">
        <f>'# Firms &amp; Probs'!N49</f>
        <v>0.5559635296328522</v>
      </c>
      <c r="H49" s="6">
        <f>'# Firms &amp; Probs'!U49</f>
        <v>3.0004567224560397</v>
      </c>
      <c r="I49" s="6"/>
      <c r="J49" s="3">
        <f>'# Firms &amp; Probs'!BA49</f>
        <v>69.55870356782502</v>
      </c>
      <c r="K49" s="3">
        <f>'# Firms &amp; Probs'!AJ49</f>
        <v>89.55554809861327</v>
      </c>
      <c r="L49" s="3">
        <f>'# Firms &amp; Probs'!BF49</f>
        <v>19.996844530788252</v>
      </c>
    </row>
    <row r="50" spans="1:12" ht="12">
      <c r="A50">
        <f t="shared" si="0"/>
        <v>44</v>
      </c>
      <c r="B50" s="9">
        <f>'# Firms &amp; Probs'!B50</f>
        <v>1</v>
      </c>
      <c r="C50" s="13">
        <f>'# Firms &amp; Probs'!C50</f>
        <v>0.2754228703338166</v>
      </c>
      <c r="E50">
        <f>Summary!F50</f>
        <v>43</v>
      </c>
      <c r="F50">
        <f>Summary!G50</f>
        <v>44</v>
      </c>
      <c r="G50" s="2">
        <f>'# Firms &amp; Probs'!N50</f>
        <v>0.5691982370277989</v>
      </c>
      <c r="H50" s="6">
        <f>'# Firms &amp; Probs'!U50</f>
        <v>2.927758820230112</v>
      </c>
      <c r="I50" s="6"/>
      <c r="J50" s="3">
        <f>'# Firms &amp; Probs'!BA50</f>
        <v>68.73031419685014</v>
      </c>
      <c r="K50" s="3">
        <f>'# Firms &amp; Probs'!AJ50</f>
        <v>89.6554571214442</v>
      </c>
      <c r="L50" s="3">
        <f>'# Firms &amp; Probs'!BF50</f>
        <v>20.925142924594056</v>
      </c>
    </row>
    <row r="51" spans="1:12" ht="12">
      <c r="A51">
        <f t="shared" si="0"/>
        <v>45</v>
      </c>
      <c r="B51" s="9">
        <f>'# Firms &amp; Probs'!B51</f>
        <v>1</v>
      </c>
      <c r="C51" s="13">
        <f>'# Firms &amp; Probs'!C51</f>
        <v>0.28183829312644537</v>
      </c>
      <c r="E51">
        <f>Summary!F51</f>
        <v>44</v>
      </c>
      <c r="F51">
        <f>Summary!G51</f>
        <v>45</v>
      </c>
      <c r="G51" s="2">
        <f>'# Firms &amp; Probs'!N51</f>
        <v>0.5822942435153755</v>
      </c>
      <c r="H51" s="6">
        <f>'# Firms &amp; Probs'!U51</f>
        <v>2.856926163971268</v>
      </c>
      <c r="I51" s="6"/>
      <c r="J51" s="3">
        <f>'# Firms &amp; Probs'!BA51</f>
        <v>67.89349195797713</v>
      </c>
      <c r="K51" s="3">
        <f>'# Firms &amp; Probs'!AJ51</f>
        <v>89.74730893998507</v>
      </c>
      <c r="L51" s="3">
        <f>'# Firms &amp; Probs'!BF51</f>
        <v>21.85381698200794</v>
      </c>
    </row>
    <row r="52" spans="1:12" ht="12">
      <c r="A52">
        <f t="shared" si="0"/>
        <v>46</v>
      </c>
      <c r="B52" s="9">
        <f>'# Firms &amp; Probs'!B52</f>
        <v>1</v>
      </c>
      <c r="C52" s="13">
        <f>'# Firms &amp; Probs'!C52</f>
        <v>0.2884031503126606</v>
      </c>
      <c r="E52">
        <f>Summary!F52</f>
        <v>45</v>
      </c>
      <c r="F52">
        <f>Summary!G52</f>
        <v>46</v>
      </c>
      <c r="G52" s="2">
        <f>'# Firms &amp; Probs'!N52</f>
        <v>0.5952431440317424</v>
      </c>
      <c r="H52" s="6">
        <f>'# Firms &amp; Probs'!U52</f>
        <v>2.787905942592137</v>
      </c>
      <c r="I52" s="6"/>
      <c r="J52" s="3">
        <f>'# Firms &amp; Probs'!BA52</f>
        <v>67.04850699143522</v>
      </c>
      <c r="K52" s="3">
        <f>'# Firms &amp; Probs'!AJ52</f>
        <v>89.83139443695532</v>
      </c>
      <c r="L52" s="3">
        <f>'# Firms &amp; Probs'!BF52</f>
        <v>22.782887445520103</v>
      </c>
    </row>
    <row r="53" spans="1:12" ht="12">
      <c r="A53">
        <f t="shared" si="0"/>
        <v>47</v>
      </c>
      <c r="B53" s="9">
        <f>'# Firms &amp; Probs'!B53</f>
        <v>1</v>
      </c>
      <c r="C53" s="13">
        <f>'# Firms &amp; Probs'!C53</f>
        <v>0.2951209226666386</v>
      </c>
      <c r="E53">
        <f>Summary!F53</f>
        <v>46</v>
      </c>
      <c r="F53">
        <f>Summary!G53</f>
        <v>47</v>
      </c>
      <c r="G53" s="2">
        <f>'# Firms &amp; Probs'!N53</f>
        <v>0.608036925258287</v>
      </c>
      <c r="H53" s="6">
        <f>'# Firms &amp; Probs'!U53</f>
        <v>2.7206470766811837</v>
      </c>
      <c r="I53" s="6"/>
      <c r="J53" s="3">
        <f>'# Firms &amp; Probs'!BA53</f>
        <v>66.19562000692935</v>
      </c>
      <c r="K53" s="3">
        <f>'# Firms &amp; Probs'!AJ53</f>
        <v>89.90799381177892</v>
      </c>
      <c r="L53" s="3">
        <f>'# Firms &amp; Probs'!BF53</f>
        <v>23.712373804849577</v>
      </c>
    </row>
    <row r="54" spans="1:12" ht="12">
      <c r="A54">
        <f t="shared" si="0"/>
        <v>48</v>
      </c>
      <c r="B54" s="9">
        <f>'# Firms &amp; Probs'!B54</f>
        <v>1</v>
      </c>
      <c r="C54" s="13">
        <f>'# Firms &amp; Probs'!C54</f>
        <v>0.30199517204020165</v>
      </c>
      <c r="E54">
        <f>Summary!F54</f>
        <v>47</v>
      </c>
      <c r="F54">
        <f>Summary!G54</f>
        <v>48</v>
      </c>
      <c r="G54" s="2">
        <f>'# Firms &amp; Probs'!N54</f>
        <v>0.6206679798921042</v>
      </c>
      <c r="H54" s="6">
        <f>'# Firms &amp; Probs'!U54</f>
        <v>2.6551001505579848</v>
      </c>
      <c r="I54" s="6"/>
      <c r="J54" s="3">
        <f>'# Firms &amp; Probs'!BA54</f>
        <v>65.33508266030319</v>
      </c>
      <c r="K54" s="3">
        <f>'# Firms &amp; Probs'!AJ54</f>
        <v>89.97737701304499</v>
      </c>
      <c r="L54" s="3">
        <f>'# Firms &amp; Probs'!BF54</f>
        <v>24.6422943527418</v>
      </c>
    </row>
    <row r="55" spans="1:12" ht="12">
      <c r="A55">
        <f t="shared" si="0"/>
        <v>49</v>
      </c>
      <c r="B55" s="9">
        <f>'# Firms &amp; Probs'!B55</f>
        <v>1</v>
      </c>
      <c r="C55" s="13">
        <f>'# Firms &amp; Probs'!C55</f>
        <v>0.30902954325135906</v>
      </c>
      <c r="E55">
        <f>Summary!F55</f>
        <v>48</v>
      </c>
      <c r="F55">
        <f>Summary!G55</f>
        <v>49</v>
      </c>
      <c r="G55" s="2">
        <f>'# Firms &amp; Probs'!N55</f>
        <v>0.6331291188285579</v>
      </c>
      <c r="H55" s="6">
        <f>'# Firms &amp; Probs'!U55</f>
        <v>2.5912173475153955</v>
      </c>
      <c r="I55" s="6"/>
      <c r="J55" s="3">
        <f>'# Firms &amp; Probs'!BA55</f>
        <v>64.46713791257118</v>
      </c>
      <c r="K55" s="3">
        <f>'# Firms &amp; Probs'!AJ55</f>
        <v>90.03980415075601</v>
      </c>
      <c r="L55" s="3">
        <f>'# Firms &amp; Probs'!BF55</f>
        <v>25.572666238184837</v>
      </c>
    </row>
    <row r="56" spans="1:12" ht="12">
      <c r="A56">
        <f t="shared" si="0"/>
        <v>50</v>
      </c>
      <c r="B56" s="9">
        <f>'# Firms &amp; Probs'!B56</f>
        <v>1</v>
      </c>
      <c r="C56" s="13">
        <f>'# Firms &amp; Probs'!C56</f>
        <v>0.31622776601683794</v>
      </c>
      <c r="E56">
        <f>Summary!F56</f>
        <v>49</v>
      </c>
      <c r="F56">
        <f>Summary!G56</f>
        <v>50</v>
      </c>
      <c r="G56" s="2">
        <f>'# Firms &amp; Probs'!N56</f>
        <v>0.6454135812496354</v>
      </c>
      <c r="H56" s="6">
        <f>'# Firms &amp; Probs'!U56</f>
        <v>2.528952388074231</v>
      </c>
      <c r="I56" s="6"/>
      <c r="J56" s="3">
        <f>'# Firms &amp; Probs'!BA56</f>
        <v>63.59202037228008</v>
      </c>
      <c r="K56" s="3">
        <f>'# Firms &amp; Probs'!AJ56</f>
        <v>90.09552588946207</v>
      </c>
      <c r="L56" s="3">
        <f>'# Firms &amp; Probs'!BF56</f>
        <v>26.503505517181985</v>
      </c>
    </row>
    <row r="57" spans="1:12" ht="12">
      <c r="A57">
        <f t="shared" si="0"/>
        <v>51</v>
      </c>
      <c r="B57" s="9">
        <f>'# Firms &amp; Probs'!B57</f>
        <v>1</v>
      </c>
      <c r="C57" s="13">
        <f>'# Firms &amp; Probs'!C57</f>
        <v>0.3235936569296283</v>
      </c>
      <c r="E57">
        <f>Summary!F57</f>
        <v>50</v>
      </c>
      <c r="F57">
        <f>Summary!G57</f>
        <v>51</v>
      </c>
      <c r="G57" s="2">
        <f>'# Firms &amp; Probs'!N57</f>
        <v>0.6575150426283667</v>
      </c>
      <c r="H57" s="6">
        <f>'# Firms &amp; Probs'!U57</f>
        <v>2.4682604710869502</v>
      </c>
      <c r="I57" s="6"/>
      <c r="J57" s="3">
        <f>'# Firms &amp; Probs'!BA57</f>
        <v>62.709956622101856</v>
      </c>
      <c r="K57" s="3">
        <f>'# Firms &amp; Probs'!AJ57</f>
        <v>90.14478382331122</v>
      </c>
      <c r="L57" s="3">
        <f>'# Firms &amp; Probs'!BF57</f>
        <v>27.43482720120936</v>
      </c>
    </row>
    <row r="58" spans="1:12" ht="12">
      <c r="A58">
        <f t="shared" si="0"/>
        <v>52</v>
      </c>
      <c r="B58" s="9">
        <f>'# Firms &amp; Probs'!B58</f>
        <v>1</v>
      </c>
      <c r="C58" s="13">
        <f>'# Firms &amp; Probs'!C58</f>
        <v>0.33113112148259116</v>
      </c>
      <c r="E58">
        <f>Summary!F58</f>
        <v>51</v>
      </c>
      <c r="F58">
        <f>Summary!G58</f>
        <v>52</v>
      </c>
      <c r="G58" s="2">
        <f>'# Firms &amp; Probs'!N58</f>
        <v>0.6694276206753317</v>
      </c>
      <c r="H58" s="6">
        <f>'# Firms &amp; Probs'!U58</f>
        <v>2.4090982175369025</v>
      </c>
      <c r="I58" s="6"/>
      <c r="J58" s="3">
        <f>'# Firms &amp; Probs'!BA58</f>
        <v>61.82116553050281</v>
      </c>
      <c r="K58" s="3">
        <f>'# Firms &amp; Probs'!AJ58</f>
        <v>90.18781083398287</v>
      </c>
      <c r="L58" s="3">
        <f>'# Firms &amp; Probs'!BF58</f>
        <v>28.366645303480055</v>
      </c>
    </row>
    <row r="59" spans="1:12" ht="12">
      <c r="A59">
        <f t="shared" si="0"/>
        <v>53</v>
      </c>
      <c r="B59" s="9">
        <f>'# Firms &amp; Probs'!B59</f>
        <v>1</v>
      </c>
      <c r="C59" s="13">
        <f>'# Firms &amp; Probs'!C59</f>
        <v>0.33884415613920266</v>
      </c>
      <c r="E59">
        <f>Summary!F59</f>
        <v>52</v>
      </c>
      <c r="F59">
        <f>Summary!G59</f>
        <v>53</v>
      </c>
      <c r="G59" s="2">
        <f>'# Firms &amp; Probs'!N59</f>
        <v>0.6811458792680808</v>
      </c>
      <c r="H59" s="6">
        <f>'# Firms &amp; Probs'!U59</f>
        <v>2.351423616889091</v>
      </c>
      <c r="I59" s="6"/>
      <c r="J59" s="3">
        <f>'# Firms &amp; Probs'!BA59</f>
        <v>60.925858549283575</v>
      </c>
      <c r="K59" s="3">
        <f>'# Firms &amp; Probs'!AJ59</f>
        <v>90.22483143241182</v>
      </c>
      <c r="L59" s="3">
        <f>'# Firms &amp; Probs'!BF59</f>
        <v>29.298972883128243</v>
      </c>
    </row>
    <row r="60" spans="1:12" ht="12">
      <c r="A60">
        <f t="shared" si="0"/>
        <v>54</v>
      </c>
      <c r="B60" s="9">
        <f>'# Firms &amp; Probs'!B60</f>
        <v>1</v>
      </c>
      <c r="C60" s="13">
        <f>'# Firms &amp; Probs'!C60</f>
        <v>0.3467368504525316</v>
      </c>
      <c r="E60">
        <f>Summary!F60</f>
        <v>53</v>
      </c>
      <c r="F60">
        <f>Summary!G60</f>
        <v>54</v>
      </c>
      <c r="G60" s="2">
        <f>'# Firms &amp; Probs'!N60</f>
        <v>0.6926648304179961</v>
      </c>
      <c r="H60" s="6">
        <f>'# Firms &amp; Probs'!U60</f>
        <v>2.2951959758571814</v>
      </c>
      <c r="I60" s="6"/>
      <c r="J60" s="3">
        <f>'# Firms &amp; Probs'!BA60</f>
        <v>60.02423999773545</v>
      </c>
      <c r="K60" s="3">
        <f>'# Firms &amp; Probs'!AJ60</f>
        <v>90.25606208515558</v>
      </c>
      <c r="L60" s="3">
        <f>'# Firms &amp; Probs'!BF60</f>
        <v>30.231822087420127</v>
      </c>
    </row>
    <row r="61" spans="1:12" ht="12">
      <c r="A61">
        <f t="shared" si="0"/>
        <v>55</v>
      </c>
      <c r="B61" s="9">
        <f>'# Firms &amp; Probs'!B61</f>
        <v>1</v>
      </c>
      <c r="C61" s="13">
        <f>'# Firms &amp; Probs'!C61</f>
        <v>0.35481338923357547</v>
      </c>
      <c r="E61">
        <f>Summary!F61</f>
        <v>54</v>
      </c>
      <c r="F61">
        <f>Summary!G61</f>
        <v>55</v>
      </c>
      <c r="G61" s="2">
        <f>'# Firms &amp; Probs'!N61</f>
        <v>0.7039799343416245</v>
      </c>
      <c r="H61" s="6">
        <f>'# Firms &amp; Probs'!U61</f>
        <v>2.240375869459615</v>
      </c>
      <c r="I61" s="6"/>
      <c r="J61" s="3">
        <f>'# Firms &amp; Probs'!BA61</f>
        <v>59.11650733411402</v>
      </c>
      <c r="K61" s="3">
        <f>'# Firms &amp; Probs'!AJ61</f>
        <v>90.28171152620659</v>
      </c>
      <c r="L61" s="3">
        <f>'# Firms &amp; Probs'!BF61</f>
        <v>31.165204192092574</v>
      </c>
    </row>
    <row r="62" spans="1:12" ht="12">
      <c r="A62">
        <f t="shared" si="0"/>
        <v>56</v>
      </c>
      <c r="B62" s="9">
        <f>'# Firms &amp; Probs'!B62</f>
        <v>1</v>
      </c>
      <c r="C62" s="13">
        <f>'# Firms &amp; Probs'!C62</f>
        <v>0.36307805477010135</v>
      </c>
      <c r="E62">
        <f>Summary!F62</f>
        <v>55</v>
      </c>
      <c r="F62">
        <f>Summary!G62</f>
        <v>56</v>
      </c>
      <c r="G62" s="2">
        <f>'# Firms &amp; Probs'!N62</f>
        <v>0.7150870977147312</v>
      </c>
      <c r="H62" s="6">
        <f>'# Firms &amp; Probs'!U62</f>
        <v>2.1869250942453244</v>
      </c>
      <c r="I62" s="6"/>
      <c r="J62" s="3">
        <f>'# Firms &amp; Probs'!BA62</f>
        <v>58.202851415088915</v>
      </c>
      <c r="K62" s="3">
        <f>'# Firms &amp; Probs'!AJ62</f>
        <v>90.30198105500249</v>
      </c>
      <c r="L62" s="3">
        <f>'# Firms &amp; Probs'!BF62</f>
        <v>32.09912963991357</v>
      </c>
    </row>
    <row r="63" spans="1:12" ht="12">
      <c r="A63">
        <f t="shared" si="0"/>
        <v>57</v>
      </c>
      <c r="B63" s="9">
        <f>'# Firms &amp; Probs'!B63</f>
        <v>1</v>
      </c>
      <c r="C63" s="13">
        <f>'# Firms &amp; Probs'!C63</f>
        <v>0.37153522909717257</v>
      </c>
      <c r="E63">
        <f>Summary!F63</f>
        <v>56</v>
      </c>
      <c r="F63">
        <f>Summary!G63</f>
        <v>57</v>
      </c>
      <c r="G63" s="2">
        <f>'# Firms &amp; Probs'!N63</f>
        <v>0.7259826701971849</v>
      </c>
      <c r="H63" s="6">
        <f>'# Firms &amp; Probs'!U63</f>
        <v>2.1348066235766208</v>
      </c>
      <c r="I63" s="6"/>
      <c r="J63" s="3">
        <f>'# Firms &amp; Probs'!BA63</f>
        <v>57.28345674378977</v>
      </c>
      <c r="K63" s="3">
        <f>'# Firms &amp; Probs'!AJ63</f>
        <v>90.31706482134373</v>
      </c>
      <c r="L63" s="3">
        <f>'# Firms &amp; Probs'!BF63</f>
        <v>33.033608077553964</v>
      </c>
    </row>
    <row r="64" spans="1:12" ht="12">
      <c r="A64">
        <f t="shared" si="0"/>
        <v>58</v>
      </c>
      <c r="B64" s="9">
        <f>'# Firms &amp; Probs'!B64</f>
        <v>1</v>
      </c>
      <c r="C64" s="13">
        <f>'# Firms &amp; Probs'!C64</f>
        <v>0.38018939632056126</v>
      </c>
      <c r="E64">
        <f>Summary!F64</f>
        <v>57</v>
      </c>
      <c r="F64">
        <f>Summary!G64</f>
        <v>58</v>
      </c>
      <c r="G64" s="2">
        <f>'# Firms &amp; Probs'!N64</f>
        <v>0.7366634393252728</v>
      </c>
      <c r="H64" s="6">
        <f>'# Firms &amp; Probs'!U64</f>
        <v>2.0839845648634845</v>
      </c>
      <c r="I64" s="6"/>
      <c r="J64" s="3">
        <f>'# Firms &amp; Probs'!BA64</f>
        <v>56.35850170703176</v>
      </c>
      <c r="K64" s="3">
        <f>'# Firms &amp; Probs'!AJ64</f>
        <v>90.32715009788569</v>
      </c>
      <c r="L64" s="3">
        <f>'# Firms &amp; Probs'!BF64</f>
        <v>33.96864839085393</v>
      </c>
    </row>
    <row r="65" spans="1:12" ht="12">
      <c r="A65">
        <f t="shared" si="0"/>
        <v>59</v>
      </c>
      <c r="B65" s="9">
        <f>'# Firms &amp; Probs'!B65</f>
        <v>1</v>
      </c>
      <c r="C65" s="13">
        <f>'# Firms &amp; Probs'!C65</f>
        <v>0.38904514499428067</v>
      </c>
      <c r="E65">
        <f>Summary!F65</f>
        <v>58</v>
      </c>
      <c r="F65">
        <f>Summary!G65</f>
        <v>59</v>
      </c>
      <c r="G65" s="2">
        <f>'# Firms &amp; Probs'!N65</f>
        <v>0.7471266238751179</v>
      </c>
      <c r="H65" s="6">
        <f>'# Firms &amp; Probs'!U65</f>
        <v>2.03442411864966</v>
      </c>
      <c r="I65" s="6"/>
      <c r="J65" s="3">
        <f>'# Firms &amp; Probs'!BA65</f>
        <v>55.42815880226989</v>
      </c>
      <c r="K65" s="3">
        <f>'# Firms &amp; Probs'!AJ65</f>
        <v>90.33241754083328</v>
      </c>
      <c r="L65" s="3">
        <f>'# Firms &amp; Probs'!BF65</f>
        <v>34.904258738563385</v>
      </c>
    </row>
    <row r="66" spans="1:12" ht="12">
      <c r="A66">
        <f t="shared" si="0"/>
        <v>60</v>
      </c>
      <c r="B66" s="9">
        <f>'# Firms &amp; Probs'!B66</f>
        <v>1</v>
      </c>
      <c r="C66" s="13">
        <f>'# Firms &amp; Probs'!C66</f>
        <v>0.39810717055349726</v>
      </c>
      <c r="E66">
        <f>Summary!F66</f>
        <v>59</v>
      </c>
      <c r="F66">
        <f>Summary!G66</f>
        <v>60</v>
      </c>
      <c r="G66" s="2">
        <f>'# Firms &amp; Probs'!N66</f>
        <v>0.7573698658065574</v>
      </c>
      <c r="H66" s="6">
        <f>'# Firms &amp; Probs'!U66</f>
        <v>1.98609153945676</v>
      </c>
      <c r="I66" s="6"/>
      <c r="J66" s="3">
        <f>'# Firms &amp; Probs'!BA66</f>
        <v>54.49259485479956</v>
      </c>
      <c r="K66" s="3">
        <f>'# Firms &amp; Probs'!AJ66</f>
        <v>90.33304143943046</v>
      </c>
      <c r="L66" s="3">
        <f>'# Firms &amp; Probs'!BF66</f>
        <v>35.8404465846309</v>
      </c>
    </row>
    <row r="67" spans="1:12" ht="12">
      <c r="A67">
        <f t="shared" si="0"/>
        <v>61</v>
      </c>
      <c r="B67" s="9">
        <f>'# Firms &amp; Probs'!B67</f>
        <v>1</v>
      </c>
      <c r="C67" s="13">
        <f>'# Firms &amp; Probs'!C67</f>
        <v>0.40738027780411273</v>
      </c>
      <c r="E67">
        <f>Summary!F67</f>
        <v>60</v>
      </c>
      <c r="F67">
        <f>Summary!G67</f>
        <v>61</v>
      </c>
      <c r="G67" s="2">
        <f>'# Firms &amp; Probs'!N67</f>
        <v>0.7673912209011603</v>
      </c>
      <c r="H67" s="6">
        <f>'# Firms &amp; Probs'!U67</f>
        <v>1.9389540982979883</v>
      </c>
      <c r="I67" s="6"/>
      <c r="J67" s="3">
        <f>'# Firms &amp; Probs'!BA67</f>
        <v>53.55197122569113</v>
      </c>
      <c r="K67" s="3">
        <f>'# Firms &amp; Probs'!AJ67</f>
        <v>90.32918995480219</v>
      </c>
      <c r="L67" s="3">
        <f>'# Firms &amp; Probs'!BF67</f>
        <v>36.777218729111055</v>
      </c>
    </row>
    <row r="68" spans="1:12" ht="12">
      <c r="A68">
        <f t="shared" si="0"/>
        <v>62</v>
      </c>
      <c r="B68" s="9">
        <f>'# Firms &amp; Probs'!B68</f>
        <v>1</v>
      </c>
      <c r="C68" s="13">
        <f>'# Firms &amp; Probs'!C68</f>
        <v>0.4168693834703354</v>
      </c>
      <c r="E68">
        <f>Summary!F68</f>
        <v>61</v>
      </c>
      <c r="F68">
        <f>Summary!G68</f>
        <v>62</v>
      </c>
      <c r="G68" s="2">
        <f>'# Firms &amp; Probs'!N68</f>
        <v>0.7771891482110451</v>
      </c>
      <c r="H68" s="6">
        <f>'# Firms &amp; Probs'!U68</f>
        <v>1.8929800467781648</v>
      </c>
      <c r="I68" s="6"/>
      <c r="J68" s="3">
        <f>'# Firms &amp; Probs'!BA68</f>
        <v>52.606444010918125</v>
      </c>
      <c r="K68" s="3">
        <f>'# Firms &amp; Probs'!AJ68</f>
        <v>90.32102534867491</v>
      </c>
      <c r="L68" s="3">
        <f>'# Firms &amp; Probs'!BF68</f>
        <v>37.71458133775678</v>
      </c>
    </row>
    <row r="69" spans="1:12" ht="12">
      <c r="A69">
        <f t="shared" si="0"/>
        <v>63</v>
      </c>
      <c r="B69" s="9">
        <f>'# Firms &amp; Probs'!B69</f>
        <v>1</v>
      </c>
      <c r="C69" s="13">
        <f>'# Firms &amp; Probs'!C69</f>
        <v>0.42657951880159267</v>
      </c>
      <c r="E69">
        <f>Summary!F69</f>
        <v>62</v>
      </c>
      <c r="F69">
        <f>Summary!G69</f>
        <v>63</v>
      </c>
      <c r="G69" s="2">
        <f>'# Firms &amp; Probs'!N69</f>
        <v>0.7867624984368913</v>
      </c>
      <c r="H69" s="6">
        <f>'# Firms &amp; Probs'!U69</f>
        <v>1.8481385827014656</v>
      </c>
      <c r="I69" s="6"/>
      <c r="J69" s="3">
        <f>'# Firms &amp; Probs'!BA69</f>
        <v>51.656164232112744</v>
      </c>
      <c r="K69" s="3">
        <f>'# Firms &amp; Probs'!AJ69</f>
        <v>90.308704202472</v>
      </c>
      <c r="L69" s="3">
        <f>'# Firms &amp; Probs'!BF69</f>
        <v>38.65253997035926</v>
      </c>
    </row>
    <row r="70" spans="1:12" ht="12">
      <c r="A70">
        <f t="shared" si="0"/>
        <v>64</v>
      </c>
      <c r="B70" s="9">
        <f>'# Firms &amp; Probs'!B70</f>
        <v>1</v>
      </c>
      <c r="C70" s="13">
        <f>'# Firms &amp; Probs'!C70</f>
        <v>0.436515832240166</v>
      </c>
      <c r="E70">
        <f>Summary!F70</f>
        <v>63</v>
      </c>
      <c r="F70">
        <f>Summary!G70</f>
        <v>64</v>
      </c>
      <c r="G70" s="2">
        <f>'# Firms &amp; Probs'!N70</f>
        <v>0.7961105013540583</v>
      </c>
      <c r="H70" s="6">
        <f>'# Firms &amp; Probs'!U70</f>
        <v>1.8043998171127373</v>
      </c>
      <c r="I70" s="6"/>
      <c r="J70" s="3">
        <f>'# Firms &amp; Probs'!BA70</f>
        <v>50.70127801935818</v>
      </c>
      <c r="K70" s="3">
        <f>'# Firms &amp; Probs'!AJ70</f>
        <v>90.29237762725253</v>
      </c>
      <c r="L70" s="3">
        <f>'# Firms &amp; Probs'!BF70</f>
        <v>39.59109960789436</v>
      </c>
    </row>
    <row r="71" spans="1:12" ht="12">
      <c r="A71">
        <f t="shared" si="0"/>
        <v>65</v>
      </c>
      <c r="B71" s="9">
        <f>'# Firms &amp; Probs'!B71</f>
        <v>1</v>
      </c>
      <c r="C71" s="13">
        <f>'# Firms &amp; Probs'!C71</f>
        <v>0.44668359215096315</v>
      </c>
      <c r="E71">
        <f>Summary!F71</f>
        <v>64</v>
      </c>
      <c r="F71">
        <f>Summary!G71</f>
        <v>65</v>
      </c>
      <c r="G71" s="2">
        <f>'# Firms &amp; Probs'!N71</f>
        <v>0.8052327524051449</v>
      </c>
      <c r="H71" s="6">
        <f>'# Firms &amp; Probs'!U71</f>
        <v>1.7617347427024077</v>
      </c>
      <c r="I71" s="6"/>
      <c r="J71" s="3">
        <f>'# Firms &amp; Probs'!BA71</f>
        <v>49.741926786403724</v>
      </c>
      <c r="K71" s="3">
        <f>'# Firms &amp; Probs'!AJ71</f>
        <v>90.27219146493536</v>
      </c>
      <c r="L71" s="3">
        <f>'# Firms &amp; Probs'!BF71</f>
        <v>40.53026467853164</v>
      </c>
    </row>
    <row r="72" spans="1:12" ht="12">
      <c r="A72">
        <f t="shared" si="0"/>
        <v>66</v>
      </c>
      <c r="B72" s="9">
        <f>'# Firms &amp; Probs'!B72</f>
        <v>1</v>
      </c>
      <c r="C72" s="13">
        <f>'# Firms &amp; Probs'!C72</f>
        <v>0.457088189614875</v>
      </c>
      <c r="E72">
        <f>Summary!F72</f>
        <v>65</v>
      </c>
      <c r="F72">
        <f>Summary!G72</f>
        <v>66</v>
      </c>
      <c r="G72" s="2">
        <f>'# Firms &amp; Probs'!N72</f>
        <v>0.8141291985757184</v>
      </c>
      <c r="H72" s="6">
        <f>'# Firms &amp; Probs'!U72</f>
        <v>1.7201152035089013</v>
      </c>
      <c r="I72" s="6"/>
      <c r="J72" s="3">
        <f>'# Firms &amp; Probs'!BA72</f>
        <v>48.778247398668</v>
      </c>
      <c r="K72" s="3">
        <f>'# Firms &amp; Probs'!AJ72</f>
        <v>90.24828648122646</v>
      </c>
      <c r="L72" s="3">
        <f>'# Firms &amp; Probs'!BF72</f>
        <v>41.47003908255846</v>
      </c>
    </row>
    <row r="73" spans="1:12" ht="12">
      <c r="A73">
        <f t="shared" si="0"/>
        <v>67</v>
      </c>
      <c r="B73" s="9">
        <f>'# Firms &amp; Probs'!B73</f>
        <v>1</v>
      </c>
      <c r="C73" s="13">
        <f>'# Firms &amp; Probs'!C73</f>
        <v>0.46773514128719823</v>
      </c>
      <c r="E73">
        <f>Summary!F73</f>
        <v>66</v>
      </c>
      <c r="F73">
        <f>Summary!G73</f>
        <v>67</v>
      </c>
      <c r="G73" s="2">
        <f>'# Firms &amp; Probs'!N73</f>
        <v>0.8228001236674057</v>
      </c>
      <c r="H73" s="6">
        <f>'# Firms &amp; Probs'!U73</f>
        <v>1.679513865856132</v>
      </c>
      <c r="I73" s="6"/>
      <c r="J73" s="3">
        <f>'# Firms &amp; Probs'!BA73</f>
        <v>47.81037233437455</v>
      </c>
      <c r="K73" s="3">
        <f>'# Firms &amp; Probs'!AJ73</f>
        <v>90.2207985506443</v>
      </c>
      <c r="L73" s="3">
        <f>'# Firms &amp; Probs'!BF73</f>
        <v>42.410426216269755</v>
      </c>
    </row>
    <row r="74" spans="1:12" ht="12">
      <c r="A74">
        <f t="shared" si="0"/>
        <v>68</v>
      </c>
      <c r="B74" s="9">
        <f>'# Firms &amp; Probs'!B74</f>
        <v>1</v>
      </c>
      <c r="C74" s="13">
        <f>'# Firms &amp; Probs'!C74</f>
        <v>0.47863009232263837</v>
      </c>
      <c r="E74">
        <f>Summary!F74</f>
        <v>67</v>
      </c>
      <c r="F74">
        <f>Summary!G74</f>
        <v>68</v>
      </c>
      <c r="G74" s="2">
        <f>'# Firms &amp; Probs'!N74</f>
        <v>0.8312461330791934</v>
      </c>
      <c r="H74" s="6">
        <f>'# Firms &amp; Probs'!U74</f>
        <v>1.6399041904670846</v>
      </c>
      <c r="I74" s="6"/>
      <c r="J74" s="3">
        <f>'# Firms &amp; Probs'!BA74</f>
        <v>46.838429839146386</v>
      </c>
      <c r="K74" s="3">
        <f>'# Firms &amp; Probs'!AJ74</f>
        <v>90.18985883401632</v>
      </c>
      <c r="L74" s="3">
        <f>'# Firms &amp; Probs'!BF74</f>
        <v>43.351428994869934</v>
      </c>
    </row>
    <row r="75" spans="1:12" ht="12">
      <c r="A75">
        <f aca="true" t="shared" si="1" ref="A75:A106">A74+1</f>
        <v>69</v>
      </c>
      <c r="B75" s="9">
        <f>'# Firms &amp; Probs'!B75</f>
        <v>1</v>
      </c>
      <c r="C75" s="13">
        <f>'# Firms &amp; Probs'!C75</f>
        <v>0.48977881936844625</v>
      </c>
      <c r="E75">
        <f>Summary!F75</f>
        <v>68</v>
      </c>
      <c r="F75">
        <f>Summary!G75</f>
        <v>69</v>
      </c>
      <c r="G75" s="2">
        <f>'# Firms &amp; Probs'!N75</f>
        <v>0.8394681382037072</v>
      </c>
      <c r="H75" s="6">
        <f>'# Firms &amp; Probs'!U75</f>
        <v>1.601260405697687</v>
      </c>
      <c r="I75" s="6"/>
      <c r="J75" s="3">
        <f>'# Firms &amp; Probs'!BA75</f>
        <v>45.86254407436704</v>
      </c>
      <c r="K75" s="3">
        <f>'# Firms &amp; Probs'!AJ75</f>
        <v>90.15559394879946</v>
      </c>
      <c r="L75" s="3">
        <f>'# Firms &amp; Probs'!BF75</f>
        <v>44.29304987443243</v>
      </c>
    </row>
    <row r="76" spans="1:12" ht="12">
      <c r="A76">
        <f t="shared" si="1"/>
        <v>70</v>
      </c>
      <c r="B76" s="9">
        <f>'# Firms &amp; Probs'!B76</f>
        <v>1</v>
      </c>
      <c r="C76" s="13">
        <f>'# Firms &amp; Probs'!C76</f>
        <v>0.5011872336272724</v>
      </c>
      <c r="E76">
        <f>Summary!F76</f>
        <v>69</v>
      </c>
      <c r="F76">
        <f>Summary!G76</f>
        <v>70</v>
      </c>
      <c r="G76" s="2">
        <f>'# Firms &amp; Probs'!N76</f>
        <v>0.8474673405405511</v>
      </c>
      <c r="H76" s="6">
        <f>'# Firms &amp; Probs'!U76</f>
        <v>1.563557481838233</v>
      </c>
      <c r="I76" s="6"/>
      <c r="J76" s="3">
        <f>'# Firms &amp; Probs'!BA76</f>
        <v>44.882835259600014</v>
      </c>
      <c r="K76" s="3">
        <f>'# Firms &amp; Probs'!AJ76</f>
        <v>90.11812613255898</v>
      </c>
      <c r="L76" s="3">
        <f>'# Firms &amp; Probs'!BF76</f>
        <v>45.23529087295897</v>
      </c>
    </row>
    <row r="77" spans="1:12" ht="12">
      <c r="A77">
        <f t="shared" si="1"/>
        <v>71</v>
      </c>
      <c r="B77" s="9">
        <f>'# Firms &amp; Probs'!B77</f>
        <v>1</v>
      </c>
      <c r="C77" s="13">
        <f>'# Firms &amp; Probs'!C77</f>
        <v>0.5128613839913649</v>
      </c>
      <c r="E77">
        <f>Summary!F77</f>
        <v>70</v>
      </c>
      <c r="F77">
        <f>Summary!G77</f>
        <v>71</v>
      </c>
      <c r="G77" s="2">
        <f>'# Firms &amp; Probs'!N77</f>
        <v>0.8552452156235893</v>
      </c>
      <c r="H77" s="6">
        <f>'# Firms &amp; Probs'!U77</f>
        <v>1.5267711064324323</v>
      </c>
      <c r="I77" s="6"/>
      <c r="J77" s="3">
        <f>'# Firms &amp; Probs'!BA77</f>
        <v>43.89941980934259</v>
      </c>
      <c r="K77" s="3">
        <f>'# Firms &amp; Probs'!AJ77</f>
        <v>90.0775733999212</v>
      </c>
      <c r="L77" s="3">
        <f>'# Firms &amp; Probs'!BF77</f>
        <v>46.17815359057862</v>
      </c>
    </row>
    <row r="78" spans="1:12" ht="12">
      <c r="A78">
        <f t="shared" si="1"/>
        <v>72</v>
      </c>
      <c r="B78" s="9">
        <f>'# Firms &amp; Probs'!B78</f>
        <v>1</v>
      </c>
      <c r="C78" s="13">
        <f>'# Firms &amp; Probs'!C78</f>
        <v>0.5248074602497727</v>
      </c>
      <c r="E78">
        <f>Summary!F78</f>
        <v>71</v>
      </c>
      <c r="F78">
        <f>Summary!G78</f>
        <v>72</v>
      </c>
      <c r="G78" s="2">
        <f>'# Firms &amp; Probs'!N78</f>
        <v>0.8628034968534339</v>
      </c>
      <c r="H78" s="6">
        <f>'# Firms &amp; Probs'!U78</f>
        <v>1.490877660566838</v>
      </c>
      <c r="I78" s="6"/>
      <c r="J78" s="3">
        <f>'# Firms &amp; Probs'!BA78</f>
        <v>42.912410464375014</v>
      </c>
      <c r="K78" s="3">
        <f>'# Firms &amp; Probs'!AJ78</f>
        <v>90.03404969330009</v>
      </c>
      <c r="L78" s="3">
        <f>'# Firms &amp; Probs'!BF78</f>
        <v>47.121639228925076</v>
      </c>
    </row>
    <row r="79" spans="1:12" ht="12">
      <c r="A79">
        <f t="shared" si="1"/>
        <v>73</v>
      </c>
      <c r="B79" s="9">
        <f>'# Firms &amp; Probs'!B79</f>
        <v>1</v>
      </c>
      <c r="C79" s="13">
        <f>'# Firms &amp; Probs'!C79</f>
        <v>0.5370317963702528</v>
      </c>
      <c r="E79">
        <f>Summary!F79</f>
        <v>72</v>
      </c>
      <c r="F79">
        <f>Summary!G79</f>
        <v>73</v>
      </c>
      <c r="G79" s="2">
        <f>'# Firms &amp; Probs'!N79</f>
        <v>0.8701441593204667</v>
      </c>
      <c r="H79" s="6">
        <f>'# Firms &amp; Probs'!U79</f>
        <v>1.4558541960859155</v>
      </c>
      <c r="I79" s="6"/>
      <c r="J79" s="3">
        <f>'# Firms &amp; Probs'!BA79</f>
        <v>41.92191641795259</v>
      </c>
      <c r="K79" s="3">
        <f>'# Firms &amp; Probs'!AJ79</f>
        <v>89.98766502768066</v>
      </c>
      <c r="L79" s="3">
        <f>'# Firms &amp; Probs'!BF79</f>
        <v>48.065748609728075</v>
      </c>
    </row>
    <row r="80" spans="1:12" ht="12">
      <c r="A80">
        <f t="shared" si="1"/>
        <v>74</v>
      </c>
      <c r="B80" s="9">
        <f>'# Firms &amp; Probs'!B80</f>
        <v>1</v>
      </c>
      <c r="C80" s="13">
        <f>'# Firms &amp; Probs'!C80</f>
        <v>0.5495408738576246</v>
      </c>
      <c r="E80">
        <f>Summary!F80</f>
        <v>73</v>
      </c>
      <c r="F80">
        <f>Summary!G80</f>
        <v>74</v>
      </c>
      <c r="G80" s="2">
        <f>'# Firms &amp; Probs'!N80</f>
        <v>0.8772694036975597</v>
      </c>
      <c r="H80" s="6">
        <f>'# Firms &amp; Probs'!U80</f>
        <v>1.4216784136903753</v>
      </c>
      <c r="I80" s="6"/>
      <c r="J80" s="3">
        <f>'# Firms &amp; Probs'!BA80</f>
        <v>40.92804343707521</v>
      </c>
      <c r="K80" s="3">
        <f>'# Firms &amp; Probs'!AJ80</f>
        <v>89.93852562972855</v>
      </c>
      <c r="L80" s="3">
        <f>'# Firms &amp; Probs'!BF80</f>
        <v>49.010482192653335</v>
      </c>
    </row>
    <row r="81" spans="1:12" ht="12">
      <c r="A81">
        <f t="shared" si="1"/>
        <v>75</v>
      </c>
      <c r="B81" s="9">
        <f>'# Firms &amp; Probs'!B81</f>
        <v>1</v>
      </c>
      <c r="C81" s="13">
        <f>'# Firms &amp; Probs'!C81</f>
        <v>0.5623413251903491</v>
      </c>
      <c r="E81">
        <f>Summary!F81</f>
        <v>74</v>
      </c>
      <c r="F81">
        <f>Summary!G81</f>
        <v>75</v>
      </c>
      <c r="G81" s="2">
        <f>'# Firms &amp; Probs'!N81</f>
        <v>0.8841816402753495</v>
      </c>
      <c r="H81" s="6">
        <f>'# Firms &amp; Probs'!U81</f>
        <v>1.3883286418786087</v>
      </c>
      <c r="I81" s="6"/>
      <c r="J81" s="3">
        <f>'# Firms &amp; Probs'!BA81</f>
        <v>39.93089397905638</v>
      </c>
      <c r="K81" s="3">
        <f>'# Firms &amp; Probs'!AJ81</f>
        <v>89.88673407147996</v>
      </c>
      <c r="L81" s="3">
        <f>'# Firms &amp; Probs'!BF81</f>
        <v>49.955840092423585</v>
      </c>
    </row>
    <row r="82" spans="1:12" ht="12">
      <c r="A82">
        <f t="shared" si="1"/>
        <v>76</v>
      </c>
      <c r="B82" s="9">
        <f>'# Firms &amp; Probs'!B82</f>
        <v>1</v>
      </c>
      <c r="C82" s="13">
        <f>'# Firms &amp; Probs'!C82</f>
        <v>0.5754399373371569</v>
      </c>
      <c r="E82">
        <f>Summary!F82</f>
        <v>75</v>
      </c>
      <c r="F82">
        <f>Summary!G82</f>
        <v>76</v>
      </c>
      <c r="G82" s="2">
        <f>'# Firms &amp; Probs'!N82</f>
        <v>0.8908834732065446</v>
      </c>
      <c r="H82" s="6">
        <f>'# Firms &amp; Probs'!U82</f>
        <v>1.3557838166931602</v>
      </c>
      <c r="I82" s="6"/>
      <c r="J82" s="3">
        <f>'# Firms &amp; Probs'!BA82</f>
        <v>38.930567303602416</v>
      </c>
      <c r="K82" s="3">
        <f>'# Firms &amp; Probs'!AJ82</f>
        <v>89.8323893988539</v>
      </c>
      <c r="L82" s="3">
        <f>'# Firms &amp; Probs'!BF82</f>
        <v>50.90182209525149</v>
      </c>
    </row>
    <row r="83" spans="1:12" ht="12">
      <c r="A83">
        <f t="shared" si="1"/>
        <v>77</v>
      </c>
      <c r="B83" s="9">
        <f>'# Firms &amp; Probs'!B83</f>
        <v>1</v>
      </c>
      <c r="C83" s="13">
        <f>'# Firms &amp; Probs'!C83</f>
        <v>0.5888436553555889</v>
      </c>
      <c r="E83">
        <f>Summary!F83</f>
        <v>76</v>
      </c>
      <c r="F83">
        <f>Summary!G83</f>
        <v>77</v>
      </c>
      <c r="G83" s="2">
        <f>'# Firms &amp; Probs'!N83</f>
        <v>0.8973776850193673</v>
      </c>
      <c r="H83" s="6">
        <f>'# Firms &amp; Probs'!U83</f>
        <v>1.3240234622361435</v>
      </c>
      <c r="I83" s="6"/>
      <c r="J83" s="3">
        <f>'# Firms &amp; Probs'!BA83</f>
        <v>37.92715958060193</v>
      </c>
      <c r="K83" s="3">
        <f>'# Firms &amp; Probs'!AJ83</f>
        <v>89.77558725521604</v>
      </c>
      <c r="L83" s="3">
        <f>'# Firms &amp; Probs'!BF83</f>
        <v>51.84842767461411</v>
      </c>
    </row>
    <row r="84" spans="1:12" ht="12">
      <c r="A84">
        <f t="shared" si="1"/>
        <v>78</v>
      </c>
      <c r="B84" s="9">
        <f>'# Firms &amp; Probs'!B84</f>
        <v>1</v>
      </c>
      <c r="C84" s="13">
        <f>'# Firms &amp; Probs'!C84</f>
        <v>0.6025595860743578</v>
      </c>
      <c r="E84">
        <f>Summary!F84</f>
        <v>77</v>
      </c>
      <c r="F84">
        <f>Summary!G84</f>
        <v>78</v>
      </c>
      <c r="G84" s="2">
        <f>'# Firms &amp; Probs'!N84</f>
        <v>0.903667221453935</v>
      </c>
      <c r="H84" s="6">
        <f>'# Firms &amp; Probs'!U84</f>
        <v>1.293027671919349</v>
      </c>
      <c r="I84" s="6"/>
      <c r="J84" s="3">
        <f>'# Firms &amp; Probs'!BA84</f>
        <v>36.920763993814916</v>
      </c>
      <c r="K84" s="3">
        <f>'# Firms &amp; Probs'!AJ84</f>
        <v>89.71642000021154</v>
      </c>
      <c r="L84" s="3">
        <f>'# Firms &amp; Probs'!BF84</f>
        <v>52.79565600639663</v>
      </c>
    </row>
    <row r="85" spans="1:12" ht="12">
      <c r="A85">
        <f t="shared" si="1"/>
        <v>79</v>
      </c>
      <c r="B85" s="9">
        <f>'# Firms &amp; Probs'!B85</f>
        <v>1</v>
      </c>
      <c r="C85" s="13">
        <f>'# Firms &amp; Probs'!C85</f>
        <v>0.6165950018614822</v>
      </c>
      <c r="E85">
        <f>Summary!F85</f>
        <v>78</v>
      </c>
      <c r="F85">
        <f>Summary!G85</f>
        <v>79</v>
      </c>
      <c r="G85" s="2">
        <f>'# Firms &amp; Probs'!N85</f>
        <v>0.9097551766691891</v>
      </c>
      <c r="H85" s="6">
        <f>'# Firms &amp; Probs'!U85</f>
        <v>1.262777090416556</v>
      </c>
      <c r="I85" s="6"/>
      <c r="J85" s="3">
        <f>'# Firms &amp; Probs'!BA85</f>
        <v>35.91147084064168</v>
      </c>
      <c r="K85" s="3">
        <f>'# Firms &amp; Probs'!AJ85</f>
        <v>89.65497682407351</v>
      </c>
      <c r="L85" s="3">
        <f>'# Firms &amp; Probs'!BF85</f>
        <v>53.74350598343184</v>
      </c>
    </row>
    <row r="86" spans="1:12" ht="12">
      <c r="A86">
        <f t="shared" si="1"/>
        <v>80</v>
      </c>
      <c r="B86" s="9">
        <f>'# Firms &amp; Probs'!B86</f>
        <v>1</v>
      </c>
      <c r="C86" s="13">
        <f>'# Firms &amp; Probs'!C86</f>
        <v>0.6309573444801932</v>
      </c>
      <c r="E86">
        <f>Summary!F86</f>
        <v>79</v>
      </c>
      <c r="F86">
        <f>Summary!G86</f>
        <v>80</v>
      </c>
      <c r="G86" s="2">
        <f>'# Firms &amp; Probs'!N86</f>
        <v>0.9156447788619769</v>
      </c>
      <c r="H86" s="6">
        <f>'# Firms &amp; Probs'!U86</f>
        <v>1.2332528962871978</v>
      </c>
      <c r="I86" s="6"/>
      <c r="J86" s="3">
        <f>'# Firms &amp; Probs'!BA86</f>
        <v>34.899367628142464</v>
      </c>
      <c r="K86" s="3">
        <f>'# Firms &amp; Probs'!AJ86</f>
        <v>89.59134385760352</v>
      </c>
      <c r="L86" s="3">
        <f>'# Firms &amp; Probs'!BF86</f>
        <v>54.691976229461055</v>
      </c>
    </row>
    <row r="87" spans="1:12" ht="12">
      <c r="A87">
        <f t="shared" si="1"/>
        <v>81</v>
      </c>
      <c r="B87" s="9">
        <f>'# Firms &amp; Probs'!B87</f>
        <v>1</v>
      </c>
      <c r="C87" s="13">
        <f>'# Firms &amp; Probs'!C87</f>
        <v>0.6456542290346555</v>
      </c>
      <c r="E87">
        <f>Summary!F87</f>
        <v>80</v>
      </c>
      <c r="F87">
        <f>Summary!G87</f>
        <v>81</v>
      </c>
      <c r="G87" s="2">
        <f>'# Firms &amp; Probs'!N87</f>
        <v>0.9213393763340862</v>
      </c>
      <c r="H87" s="6">
        <f>'# Firms &amp; Probs'!U87</f>
        <v>1.2044367852420876</v>
      </c>
      <c r="I87" s="6"/>
      <c r="J87" s="3">
        <f>'# Firms &amp; Probs'!BA87</f>
        <v>33.88453916547023</v>
      </c>
      <c r="K87" s="3">
        <f>'# Firms &amp; Probs'!AJ87</f>
        <v>89.52560427801023</v>
      </c>
      <c r="L87" s="3">
        <f>'# Firms &amp; Probs'!BF87</f>
        <v>55.641065112540005</v>
      </c>
    </row>
    <row r="88" spans="1:12" ht="12">
      <c r="A88">
        <f t="shared" si="1"/>
        <v>82</v>
      </c>
      <c r="B88" s="9">
        <f>'# Firms &amp; Probs'!B88</f>
        <v>1</v>
      </c>
      <c r="C88" s="13">
        <f>'# Firms &amp; Probs'!C88</f>
        <v>0.660693448007596</v>
      </c>
      <c r="E88">
        <f>Summary!F88</f>
        <v>81</v>
      </c>
      <c r="F88">
        <f>Summary!G88</f>
        <v>82</v>
      </c>
      <c r="G88" s="2">
        <f>'# Firms &amp; Probs'!N88</f>
        <v>0.9268424240374802</v>
      </c>
      <c r="H88" s="6">
        <f>'# Firms &amp; Probs'!U88</f>
        <v>1.1763109540233836</v>
      </c>
      <c r="I88" s="6"/>
      <c r="J88" s="3">
        <f>'# Firms &amp; Probs'!BA88</f>
        <v>32.86706765287085</v>
      </c>
      <c r="K88" s="3">
        <f>'# Firms &amp; Probs'!AJ88</f>
        <v>89.45783841078385</v>
      </c>
      <c r="L88" s="3">
        <f>'# Firms &amp; Probs'!BF88</f>
        <v>56.590770757913</v>
      </c>
    </row>
    <row r="89" spans="1:12" ht="12">
      <c r="A89">
        <f t="shared" si="1"/>
        <v>83</v>
      </c>
      <c r="B89" s="9">
        <f>'# Firms &amp; Probs'!B89</f>
        <v>1</v>
      </c>
      <c r="C89" s="13">
        <f>'# Firms &amp; Probs'!C89</f>
        <v>0.6760829753919818</v>
      </c>
      <c r="E89">
        <f>Summary!F89</f>
        <v>82</v>
      </c>
      <c r="F89">
        <f>Summary!G89</f>
        <v>83</v>
      </c>
      <c r="G89" s="2">
        <f>'# Firms &amp; Probs'!N89</f>
        <v>0.9321574706227026</v>
      </c>
      <c r="H89" s="6">
        <f>'# Firms &amp; Probs'!U89</f>
        <v>1.1488580848723466</v>
      </c>
      <c r="I89" s="6"/>
      <c r="J89" s="3">
        <f>'# Firms &amp; Probs'!BA89</f>
        <v>31.847032767397373</v>
      </c>
      <c r="K89" s="3">
        <f>'# Firms &amp; Probs'!AJ89</f>
        <v>89.38812382777428</v>
      </c>
      <c r="L89" s="3">
        <f>'# Firms &amp; Probs'!BF89</f>
        <v>57.54109106037691</v>
      </c>
    </row>
    <row r="90" spans="1:12" ht="12">
      <c r="A90">
        <f t="shared" si="1"/>
        <v>84</v>
      </c>
      <c r="B90" s="9">
        <f>'# Firms &amp; Probs'!B90</f>
        <v>1</v>
      </c>
      <c r="C90" s="13">
        <f>'# Firms &amp; Probs'!C90</f>
        <v>0.6918309709189365</v>
      </c>
      <c r="E90">
        <f>Summary!F90</f>
        <v>83</v>
      </c>
      <c r="F90">
        <f>Summary!G90</f>
        <v>84</v>
      </c>
      <c r="G90" s="2">
        <f>'# Firms &amp; Probs'!N90</f>
        <v>0.9372881460104399</v>
      </c>
      <c r="H90" s="6">
        <f>'# Firms &amp; Probs'!U90</f>
        <v>1.1220613305597615</v>
      </c>
      <c r="I90" s="6"/>
      <c r="J90" s="3">
        <f>'# Firms &amp; Probs'!BA90</f>
        <v>30.824511745477945</v>
      </c>
      <c r="K90" s="3">
        <f>'# Firms &amp; Probs'!AJ90</f>
        <v>89.31653544163402</v>
      </c>
      <c r="L90" s="3">
        <f>'# Firms &amp; Probs'!BF90</f>
        <v>58.49202369615607</v>
      </c>
    </row>
    <row r="91" spans="1:12" ht="12">
      <c r="A91">
        <f t="shared" si="1"/>
        <v>85</v>
      </c>
      <c r="B91" s="9">
        <f>'# Firms &amp; Probs'!B91</f>
        <v>1</v>
      </c>
      <c r="C91" s="13">
        <f>'# Firms &amp; Probs'!C91</f>
        <v>0.7079457843841379</v>
      </c>
      <c r="E91">
        <f>Summary!F91</f>
        <v>84</v>
      </c>
      <c r="F91">
        <f>Summary!G91</f>
        <v>85</v>
      </c>
      <c r="G91" s="2">
        <f>'# Firms &amp; Probs'!N91</f>
        <v>0.9422381495015575</v>
      </c>
      <c r="H91" s="6">
        <f>'# Firms &amp; Probs'!U91</f>
        <v>1.095904299955119</v>
      </c>
      <c r="I91" s="6"/>
      <c r="J91" s="3">
        <f>'# Firms &amp; Probs'!BA91</f>
        <v>29.799579462469943</v>
      </c>
      <c r="K91" s="3">
        <f>'# Firms &amp; Probs'!AJ91</f>
        <v>89.24314559677747</v>
      </c>
      <c r="L91" s="3">
        <f>'# Firms &amp; Probs'!BF91</f>
        <v>59.443566134307524</v>
      </c>
    </row>
    <row r="92" spans="1:12" ht="12">
      <c r="A92">
        <f t="shared" si="1"/>
        <v>86</v>
      </c>
      <c r="B92" s="9">
        <f>'# Firms &amp; Probs'!B92</f>
        <v>1</v>
      </c>
      <c r="C92" s="13">
        <f>'# Firms &amp; Probs'!C92</f>
        <v>0.7244359600749901</v>
      </c>
      <c r="E92">
        <f>Summary!F92</f>
        <v>85</v>
      </c>
      <c r="F92">
        <f>Summary!G92</f>
        <v>86</v>
      </c>
      <c r="G92" s="2">
        <f>'# Firms &amp; Probs'!N92</f>
        <v>0.9470112384365844</v>
      </c>
      <c r="H92" s="6">
        <f>'# Firms &amp; Probs'!U92</f>
        <v>1.0703710441118275</v>
      </c>
      <c r="I92" s="6"/>
      <c r="J92" s="3">
        <f>'# Firms &amp; Probs'!BA92</f>
        <v>28.772308509326702</v>
      </c>
      <c r="K92" s="3">
        <f>'# Firms &amp; Probs'!AJ92</f>
        <v>89.1680241570026</v>
      </c>
      <c r="L92" s="3">
        <f>'# Firms &amp; Probs'!BF92</f>
        <v>60.3957156476759</v>
      </c>
    </row>
    <row r="93" spans="1:12" ht="12">
      <c r="A93">
        <f t="shared" si="1"/>
        <v>87</v>
      </c>
      <c r="B93" s="9">
        <f>'# Firms &amp; Probs'!B93</f>
        <v>1</v>
      </c>
      <c r="C93" s="13">
        <f>'# Firms &amp; Probs'!C93</f>
        <v>0.7413102413009175</v>
      </c>
      <c r="E93">
        <f>Summary!F93</f>
        <v>86</v>
      </c>
      <c r="F93">
        <f>Summary!G93</f>
        <v>87</v>
      </c>
      <c r="G93" s="2">
        <f>'# Firms &amp; Probs'!N93</f>
        <v>0.9516112174115972</v>
      </c>
      <c r="H93" s="6">
        <f>'# Firms &amp; Probs'!U93</f>
        <v>1.045446042846828</v>
      </c>
      <c r="I93" s="6"/>
      <c r="J93" s="3">
        <f>'# Firms &amp; Probs'!BA93</f>
        <v>27.742769266496936</v>
      </c>
      <c r="K93" s="3">
        <f>'# Firms &amp; Probs'!AJ93</f>
        <v>89.0912385899126</v>
      </c>
      <c r="L93" s="3">
        <f>'# Firms &amp; Probs'!BF93</f>
        <v>61.34846932341567</v>
      </c>
    </row>
    <row r="94" spans="1:12" ht="12">
      <c r="A94">
        <f t="shared" si="1"/>
        <v>88</v>
      </c>
      <c r="B94" s="9">
        <f>'# Firms &amp; Probs'!B94</f>
        <v>1</v>
      </c>
      <c r="C94" s="13">
        <f>'# Firms &amp; Probs'!C94</f>
        <v>0.7585775750291838</v>
      </c>
      <c r="E94">
        <f>Summary!F94</f>
        <v>87</v>
      </c>
      <c r="F94">
        <f>Summary!G94</f>
        <v>88</v>
      </c>
      <c r="G94" s="2">
        <f>'# Firms &amp; Probs'!N94</f>
        <v>0.9560419280537739</v>
      </c>
      <c r="H94" s="6">
        <f>'# Firms &amp; Probs'!U94</f>
        <v>1.021114191794018</v>
      </c>
      <c r="I94" s="6"/>
      <c r="J94" s="3">
        <f>'# Firms &amp; Probs'!BA94</f>
        <v>26.71102997517128</v>
      </c>
      <c r="K94" s="3">
        <f>'# Firms &amp; Probs'!AJ94</f>
        <v>89.01285404826947</v>
      </c>
      <c r="L94" s="3">
        <f>'# Firms &amp; Probs'!BF94</f>
        <v>62.301824073098196</v>
      </c>
    </row>
    <row r="95" spans="1:12" ht="12">
      <c r="A95">
        <f t="shared" si="1"/>
        <v>89</v>
      </c>
      <c r="B95" s="9">
        <f>'# Firms &amp; Probs'!B95</f>
        <v>1</v>
      </c>
      <c r="C95" s="13">
        <f>'# Firms &amp; Probs'!C95</f>
        <v>0.7762471166286917</v>
      </c>
      <c r="E95">
        <f>Summary!F95</f>
        <v>88</v>
      </c>
      <c r="F95">
        <f>Summary!G95</f>
        <v>89</v>
      </c>
      <c r="G95" s="2">
        <f>'# Firms &amp; Probs'!N95</f>
        <v>0.9603072393565281</v>
      </c>
      <c r="H95" s="6">
        <f>'# Firms &amp; Probs'!U95</f>
        <v>0.9973607899118944</v>
      </c>
      <c r="I95" s="6"/>
      <c r="J95" s="3">
        <f>'# Firms &amp; Probs'!BA95</f>
        <v>25.67715680598498</v>
      </c>
      <c r="K95" s="3">
        <f>'# Firms &amp; Probs'!AJ95</f>
        <v>88.93293344840481</v>
      </c>
      <c r="L95" s="3">
        <f>'# Firms &amp; Probs'!BF95</f>
        <v>63.25577664241983</v>
      </c>
    </row>
    <row r="96" spans="1:12" ht="12">
      <c r="A96">
        <f t="shared" si="1"/>
        <v>90</v>
      </c>
      <c r="B96" s="9">
        <f>'# Firms &amp; Probs'!B96</f>
        <v>1</v>
      </c>
      <c r="C96" s="13">
        <f>'# Firms &amp; Probs'!C96</f>
        <v>0.7943282347242815</v>
      </c>
      <c r="E96">
        <f>Summary!F96</f>
        <v>89</v>
      </c>
      <c r="F96">
        <f>Summary!G96</f>
        <v>90</v>
      </c>
      <c r="G96" s="2">
        <f>'# Firms &amp; Probs'!N96</f>
        <v>0.9644110385710957</v>
      </c>
      <c r="H96" s="6">
        <f>'# Firms &amp; Probs'!U96</f>
        <v>0.9741715274267365</v>
      </c>
      <c r="I96" s="6"/>
      <c r="J96" s="3">
        <f>'# Firms &amp; Probs'!BA96</f>
        <v>24.64121392528061</v>
      </c>
      <c r="K96" s="3">
        <f>'# Firms &amp; Probs'!AJ96</f>
        <v>88.8515375458076</v>
      </c>
      <c r="L96" s="3">
        <f>'# Firms &amp; Probs'!BF96</f>
        <v>64.21032362052699</v>
      </c>
    </row>
    <row r="97" spans="1:12" ht="12">
      <c r="A97">
        <f t="shared" si="1"/>
        <v>91</v>
      </c>
      <c r="B97" s="9">
        <f>'# Firms &amp; Probs'!B97</f>
        <v>1</v>
      </c>
      <c r="C97" s="13">
        <f>'# Firms &amp; Probs'!C97</f>
        <v>0.8128305161640993</v>
      </c>
      <c r="E97">
        <f>Summary!F97</f>
        <v>90</v>
      </c>
      <c r="F97">
        <f>Summary!G97</f>
        <v>91</v>
      </c>
      <c r="G97" s="2">
        <f>'# Firms &amp; Probs'!N97</f>
        <v>0.9683572226487328</v>
      </c>
      <c r="H97" s="6">
        <f>'# Firms &amp; Probs'!U97</f>
        <v>0.9515324741935555</v>
      </c>
      <c r="I97" s="6"/>
      <c r="J97" s="3">
        <f>'# Firms &amp; Probs'!BA97</f>
        <v>23.603263559029706</v>
      </c>
      <c r="K97" s="3">
        <f>'# Firms &amp; Probs'!AJ97</f>
        <v>88.76872500800258</v>
      </c>
      <c r="L97" s="3">
        <f>'# Firms &amp; Probs'!BF97</f>
        <v>65.16546144897288</v>
      </c>
    </row>
    <row r="98" spans="1:12" ht="12">
      <c r="A98">
        <f t="shared" si="1"/>
        <v>92</v>
      </c>
      <c r="B98" s="9">
        <f>'# Firms &amp; Probs'!B98</f>
        <v>1</v>
      </c>
      <c r="C98" s="13">
        <f>'# Firms &amp; Probs'!C98</f>
        <v>0.831763771102671</v>
      </c>
      <c r="E98">
        <f>Summary!F98</f>
        <v>91</v>
      </c>
      <c r="F98">
        <f>Summary!G98</f>
        <v>92</v>
      </c>
      <c r="G98" s="2">
        <f>'# Firms &amp; Probs'!N98</f>
        <v>0.972149690225263</v>
      </c>
      <c r="H98" s="6">
        <f>'# Firms &amp; Probs'!U98</f>
        <v>0.9294300684578584</v>
      </c>
      <c r="I98" s="6"/>
      <c r="J98" s="3">
        <f>'# Firms &amp; Probs'!BA98</f>
        <v>22.563366054507803</v>
      </c>
      <c r="K98" s="3">
        <f>'# Firms &amp; Probs'!AJ98</f>
        <v>88.68455248482823</v>
      </c>
      <c r="L98" s="3">
        <f>'# Firms &amp; Probs'!BF98</f>
        <v>66.12118643032042</v>
      </c>
    </row>
    <row r="99" spans="1:12" ht="12">
      <c r="A99">
        <f t="shared" si="1"/>
        <v>93</v>
      </c>
      <c r="B99" s="9">
        <f>'# Firms &amp; Probs'!B99</f>
        <v>1</v>
      </c>
      <c r="C99" s="13">
        <f>'# Firms &amp; Probs'!C99</f>
        <v>0.8511380382023764</v>
      </c>
      <c r="E99">
        <f>Summary!F99</f>
        <v>92</v>
      </c>
      <c r="F99">
        <f>Summary!G99</f>
        <v>93</v>
      </c>
      <c r="G99" s="2">
        <f>'# Firms &amp; Probs'!N99</f>
        <v>0.9757923341375908</v>
      </c>
      <c r="H99" s="6">
        <f>'# Firms &amp; Probs'!U99</f>
        <v>0.9078511060020689</v>
      </c>
      <c r="I99" s="6"/>
      <c r="J99" s="3">
        <f>'# Firms &amp; Probs'!BA99</f>
        <v>21.521579939812757</v>
      </c>
      <c r="K99" s="3">
        <f>'# Firms &amp; Probs'!AJ99</f>
        <v>88.59907467621818</v>
      </c>
      <c r="L99" s="3">
        <f>'# Firms &amp; Probs'!BF99</f>
        <v>67.07749473640543</v>
      </c>
    </row>
    <row r="100" spans="1:12" ht="12">
      <c r="A100">
        <f t="shared" si="1"/>
        <v>94</v>
      </c>
      <c r="B100" s="9">
        <f>'# Firms &amp; Probs'!B100</f>
        <v>1</v>
      </c>
      <c r="C100" s="13">
        <f>'# Firms &amp; Probs'!C100</f>
        <v>0.8709635899560807</v>
      </c>
      <c r="E100">
        <f>Summary!F100</f>
        <v>93</v>
      </c>
      <c r="F100">
        <f>Summary!G100</f>
        <v>94</v>
      </c>
      <c r="G100" s="2">
        <f>'# Firms &amp; Probs'!N100</f>
        <v>0.9792890344599521</v>
      </c>
      <c r="H100" s="6">
        <f>'# Firms &amp; Probs'!U100</f>
        <v>0.8867827296612072</v>
      </c>
      <c r="I100" s="6"/>
      <c r="J100" s="3">
        <f>'# Firms &amp; Probs'!BA100</f>
        <v>20.477961981312276</v>
      </c>
      <c r="K100" s="3">
        <f>'# Firms &amp; Probs'!AJ100</f>
        <v>88.51234439758426</v>
      </c>
      <c r="L100" s="3">
        <f>'# Firms &amp; Probs'!BF100</f>
        <v>68.03438241627198</v>
      </c>
    </row>
    <row r="101" spans="1:12" ht="12">
      <c r="A101">
        <f t="shared" si="1"/>
        <v>95</v>
      </c>
      <c r="B101" s="9">
        <f>'# Firms &amp; Probs'!B101</f>
        <v>1</v>
      </c>
      <c r="C101" s="13">
        <f>'# Firms &amp; Probs'!C101</f>
        <v>0.8912509381337456</v>
      </c>
      <c r="E101">
        <f>Summary!F101</f>
        <v>94</v>
      </c>
      <c r="F101">
        <f>Summary!G101</f>
        <v>95</v>
      </c>
      <c r="G101" s="2">
        <f>'# Firms &amp; Probs'!N101</f>
        <v>0.9826436520460925</v>
      </c>
      <c r="H101" s="6">
        <f>'# Firms &amp; Probs'!U101</f>
        <v>0.8662124191931277</v>
      </c>
      <c r="I101" s="6"/>
      <c r="J101" s="3">
        <f>'# Firms &amp; Probs'!BA101</f>
        <v>19.43256723910263</v>
      </c>
      <c r="K101" s="3">
        <f>'# Firms &amp; Probs'!AJ101</f>
        <v>88.4244126428969</v>
      </c>
      <c r="L101" s="3">
        <f>'# Firms &amp; Probs'!BF101</f>
        <v>68.99184540379426</v>
      </c>
    </row>
    <row r="102" spans="1:12" ht="12">
      <c r="A102">
        <f t="shared" si="1"/>
        <v>96</v>
      </c>
      <c r="B102" s="9">
        <f>'# Firms &amp; Probs'!B102</f>
        <v>1</v>
      </c>
      <c r="C102" s="13">
        <f>'# Firms &amp; Probs'!C102</f>
        <v>0.9120108393559098</v>
      </c>
      <c r="E102">
        <f>Summary!F102</f>
        <v>95</v>
      </c>
      <c r="F102">
        <f>Summary!G102</f>
        <v>96</v>
      </c>
      <c r="G102" s="2">
        <f>'# Firms &amp; Probs'!N102</f>
        <v>0.9858600225622229</v>
      </c>
      <c r="H102" s="6">
        <f>'# Firms &amp; Probs'!U102</f>
        <v>0.8461279814893011</v>
      </c>
      <c r="I102" s="6"/>
      <c r="J102" s="3">
        <f>'# Firms &amp; Probs'!BA102</f>
        <v>18.385449120556647</v>
      </c>
      <c r="K102" s="3">
        <f>'# Firms &amp; Probs'!AJ102</f>
        <v>88.3353286455519</v>
      </c>
      <c r="L102" s="3">
        <f>'# Firms &amp; Probs'!BF102</f>
        <v>69.94987952499525</v>
      </c>
    </row>
    <row r="103" spans="1:12" ht="12">
      <c r="A103">
        <f t="shared" si="1"/>
        <v>97</v>
      </c>
      <c r="B103" s="9">
        <f>'# Firms &amp; Probs'!B103</f>
        <v>1</v>
      </c>
      <c r="C103" s="13">
        <f>'# Firms &amp; Probs'!C103</f>
        <v>0.933254300796991</v>
      </c>
      <c r="E103">
        <f>Summary!F103</f>
        <v>96</v>
      </c>
      <c r="F103">
        <f>Summary!G103</f>
        <v>97</v>
      </c>
      <c r="G103" s="2">
        <f>'# Firms &amp; Probs'!N103</f>
        <v>0.9889419509945062</v>
      </c>
      <c r="H103" s="6">
        <f>'# Firms &amp; Probs'!U103</f>
        <v>0.8265175411127598</v>
      </c>
      <c r="I103" s="6"/>
      <c r="J103" s="3">
        <f>'# Firms &amp; Probs'!BA103</f>
        <v>17.336659432035788</v>
      </c>
      <c r="K103" s="3">
        <f>'# Firms &amp; Probs'!AJ103</f>
        <v>88.24513993711045</v>
      </c>
      <c r="L103" s="3">
        <f>'# Firms &amp; Probs'!BF103</f>
        <v>70.90848050507466</v>
      </c>
    </row>
    <row r="104" spans="1:12" ht="12">
      <c r="A104">
        <f t="shared" si="1"/>
        <v>98</v>
      </c>
      <c r="B104" s="9">
        <f>'# Firms &amp; Probs'!B104</f>
        <v>1</v>
      </c>
      <c r="C104" s="13">
        <f>'# Firms &amp; Probs'!C104</f>
        <v>0.954992586021436</v>
      </c>
      <c r="E104">
        <f>Summary!F104</f>
        <v>97</v>
      </c>
      <c r="F104">
        <f>Summary!G104</f>
        <v>98</v>
      </c>
      <c r="G104" s="2">
        <f>'# Firms &amp; Probs'!N104</f>
        <v>0.9918932066139303</v>
      </c>
      <c r="H104" s="6">
        <f>'# Firms &amp; Probs'!U104</f>
        <v>0.8073695311504313</v>
      </c>
      <c r="I104" s="6"/>
      <c r="J104" s="3">
        <f>'# Firms &amp; Probs'!BA104</f>
        <v>16.286248428837553</v>
      </c>
      <c r="K104" s="3">
        <f>'# Firms &amp; Probs'!AJ104</f>
        <v>88.15389240399467</v>
      </c>
      <c r="L104" s="3">
        <f>'# Firms &amp; Probs'!BF104</f>
        <v>71.86764397515712</v>
      </c>
    </row>
    <row r="105" spans="1:12" ht="12">
      <c r="A105">
        <f t="shared" si="1"/>
        <v>99</v>
      </c>
      <c r="B105" s="9">
        <f>'# Firms &amp; Probs'!B105</f>
        <v>1</v>
      </c>
      <c r="C105" s="13">
        <f>'# Firms &amp; Probs'!C105</f>
        <v>0.9772372209558107</v>
      </c>
      <c r="E105">
        <f>Summary!F105</f>
        <v>98</v>
      </c>
      <c r="F105">
        <f>Summary!G105</f>
        <v>99</v>
      </c>
      <c r="G105" s="2">
        <f>'# Firms &amp; Probs'!N105</f>
        <v>0.9947175183807344</v>
      </c>
      <c r="H105" s="6">
        <f>'# Firms &amp; Probs'!U105</f>
        <v>0.7886726843676676</v>
      </c>
      <c r="I105" s="6"/>
      <c r="J105" s="3">
        <f>'# Firms &amp; Probs'!BA105</f>
        <v>15.234264863446416</v>
      </c>
      <c r="K105" s="3">
        <f>'# Firms &amp; Probs'!AJ105</f>
        <v>88.06163034221706</v>
      </c>
      <c r="L105" s="3">
        <f>'# Firms &amp; Probs'!BF105</f>
        <v>72.82736547877064</v>
      </c>
    </row>
    <row r="106" spans="1:12" ht="12">
      <c r="A106">
        <f t="shared" si="1"/>
        <v>100</v>
      </c>
      <c r="B106" s="9">
        <f>'# Firms &amp; Probs'!B106</f>
        <v>1</v>
      </c>
      <c r="C106" s="13">
        <f>'# Firms &amp; Probs'!C106</f>
        <v>1</v>
      </c>
      <c r="E106">
        <f>Summary!F106</f>
        <v>99</v>
      </c>
      <c r="F106">
        <f>Summary!G106</f>
        <v>100</v>
      </c>
      <c r="G106" s="2">
        <f>'# Firms &amp; Probs'!N106</f>
        <v>0.9974185707700414</v>
      </c>
      <c r="H106" s="6">
        <f>'# Firms &amp; Probs'!U106</f>
        <v>0.7704160246533127</v>
      </c>
      <c r="I106" s="6"/>
      <c r="J106" s="3">
        <f>'# Firms &amp; Probs'!BA106</f>
        <v>14.180756032153393</v>
      </c>
      <c r="K106" s="3">
        <f>'# Firms &amp; Probs'!AJ106</f>
        <v>87.96839651021949</v>
      </c>
      <c r="L106" s="3">
        <f>'# Firms &amp; Probs'!BF106</f>
        <v>73.7876404780661</v>
      </c>
    </row>
    <row r="107" spans="3:12" ht="12">
      <c r="C107" s="2">
        <f>C106</f>
        <v>1</v>
      </c>
      <c r="E107">
        <f>Summary!F107</f>
        <v>100</v>
      </c>
      <c r="F107" t="str">
        <f>Summary!G107</f>
        <v>None</v>
      </c>
      <c r="G107" s="2">
        <f>'# Firms &amp; Probs'!N107</f>
        <v>1</v>
      </c>
      <c r="H107" s="6">
        <f>'# Firms &amp; Probs'!U107</f>
        <v>0</v>
      </c>
      <c r="I107" s="6"/>
      <c r="J107" s="3">
        <f>'# Firms &amp; Probs'!BA107</f>
        <v>0</v>
      </c>
      <c r="K107" s="3">
        <f>'# Firms &amp; Probs'!AJ107</f>
        <v>101.00000000000001</v>
      </c>
      <c r="L107" s="3">
        <f>'# Firms &amp; Probs'!BF107</f>
        <v>101.00000000000001</v>
      </c>
    </row>
    <row r="108" spans="3:12" ht="12">
      <c r="C108" s="2"/>
      <c r="G108" s="2"/>
      <c r="H108" s="6"/>
      <c r="I108" s="6"/>
      <c r="J108" s="3"/>
      <c r="K108" s="3"/>
      <c r="L108" s="3"/>
    </row>
    <row r="109" spans="3:12" ht="12">
      <c r="C109" s="2"/>
      <c r="G109" s="2"/>
      <c r="H109" s="6"/>
      <c r="I109" s="6"/>
      <c r="J109" s="3"/>
      <c r="K109" t="s">
        <v>22</v>
      </c>
      <c r="L109" t="s">
        <v>22</v>
      </c>
    </row>
    <row r="110" spans="7:12" ht="12">
      <c r="G110" s="2"/>
      <c r="H110" s="6"/>
      <c r="I110" s="6"/>
      <c r="J110" s="3"/>
      <c r="K110" s="3" t="s">
        <v>26</v>
      </c>
      <c r="L110" s="3" t="s">
        <v>28</v>
      </c>
    </row>
    <row r="111" spans="2:12" ht="12">
      <c r="B111" t="s">
        <v>39</v>
      </c>
      <c r="C111" t="s">
        <v>49</v>
      </c>
      <c r="J111" t="s">
        <v>23</v>
      </c>
      <c r="K111" t="s">
        <v>27</v>
      </c>
      <c r="L111" t="s">
        <v>27</v>
      </c>
    </row>
    <row r="112" spans="1:12" ht="12">
      <c r="A112" t="s">
        <v>50</v>
      </c>
      <c r="B112" s="8">
        <f>'# Firms &amp; Probs'!C109</f>
        <v>0.1</v>
      </c>
      <c r="C112" s="1">
        <f>'# Firms &amp; Probs'!D109</f>
        <v>0.9</v>
      </c>
      <c r="H112" t="s">
        <v>17</v>
      </c>
      <c r="J112">
        <f>MATCH(J113,J6:J107,0)</f>
        <v>22</v>
      </c>
      <c r="K112">
        <f>MATCH($K113,$K6:$K107,0)</f>
        <v>102</v>
      </c>
      <c r="L112">
        <f>MATCH(L113,$K6:$K106,0)</f>
        <v>61</v>
      </c>
    </row>
    <row r="113" spans="6:12" ht="12">
      <c r="F113" s="5" t="s">
        <v>21</v>
      </c>
      <c r="H113" s="5" t="s">
        <v>16</v>
      </c>
      <c r="J113" s="16">
        <f>MAX(J6:J107)</f>
        <v>84.55907428321187</v>
      </c>
      <c r="K113" s="16">
        <f>MAX($K6:$K107)</f>
        <v>101.00000000000001</v>
      </c>
      <c r="L113" s="16">
        <f>MAX($K6:$K106)</f>
        <v>90.33304143943046</v>
      </c>
    </row>
    <row r="114" spans="2:12" ht="12">
      <c r="B114" s="10" t="s">
        <v>54</v>
      </c>
      <c r="C114" t="s">
        <v>55</v>
      </c>
      <c r="H114" s="5" t="s">
        <v>114</v>
      </c>
      <c r="J114" s="17">
        <f>INDEX($H6:$H107,J112)</f>
        <v>5.2061930226036335</v>
      </c>
      <c r="K114" s="17">
        <f>INDEX($H6:$H107,K112)</f>
        <v>0</v>
      </c>
      <c r="L114" s="17">
        <f>INDEX($H6:$H107,L112)</f>
        <v>1.98609153945676</v>
      </c>
    </row>
    <row r="115" spans="1:12" ht="12">
      <c r="A115" s="5" t="s">
        <v>20</v>
      </c>
      <c r="B115" s="14">
        <v>1</v>
      </c>
      <c r="C115" t="s">
        <v>56</v>
      </c>
      <c r="H115" s="5" t="s">
        <v>38</v>
      </c>
      <c r="J115" s="18">
        <f>INDEX($C$6:$C$107,J$112)</f>
        <v>0.162181009735893</v>
      </c>
      <c r="K115" s="18">
        <f>INDEX($C$6:$C$107,K$112)</f>
        <v>1</v>
      </c>
      <c r="L115" s="18">
        <f>INDEX($C$6:$C$107,L$112)</f>
        <v>0.39810717055349726</v>
      </c>
    </row>
    <row r="116" spans="1:12" ht="12">
      <c r="A116" s="5" t="s">
        <v>20</v>
      </c>
      <c r="B116" s="14">
        <v>0.1</v>
      </c>
      <c r="C116" t="s">
        <v>57</v>
      </c>
      <c r="H116" s="5" t="s">
        <v>51</v>
      </c>
      <c r="J116" s="18">
        <f>INDEX($G$6:$G$107,J$112)</f>
        <v>0.25020027261172634</v>
      </c>
      <c r="K116" s="18">
        <f>INDEX($G$6:$G$107,K$112)</f>
        <v>1</v>
      </c>
      <c r="L116" s="18">
        <f>INDEX($G$6:$G$107,L$112)</f>
        <v>0.7573698658065574</v>
      </c>
    </row>
    <row r="117" spans="1:12" ht="12">
      <c r="A117" s="5" t="s">
        <v>20</v>
      </c>
      <c r="B117" s="15">
        <v>0.2</v>
      </c>
      <c r="C117" t="s">
        <v>58</v>
      </c>
      <c r="H117" s="5" t="s">
        <v>126</v>
      </c>
      <c r="J117" s="16">
        <f>INDEX($K$6:$K$107,J$112)</f>
        <v>84.55907428321187</v>
      </c>
      <c r="K117" s="16">
        <f>INDEX($K$6:$K$107,K$112)</f>
        <v>101.00000000000001</v>
      </c>
      <c r="L117" s="16">
        <f>INDEX($K$6:$K$107,L$112)</f>
        <v>90.33304143943046</v>
      </c>
    </row>
    <row r="118" spans="8:12" ht="12">
      <c r="H118" s="5" t="s">
        <v>133</v>
      </c>
      <c r="J118" s="16">
        <f>INDEX($J$6:$J$107,J$112)</f>
        <v>84.55907428321187</v>
      </c>
      <c r="K118" s="16">
        <f>INDEX($J$6:$J$107,K$112)</f>
        <v>0</v>
      </c>
      <c r="L118" s="16">
        <f>INDEX($J$6:$J$107,L$112)</f>
        <v>54.49259485479956</v>
      </c>
    </row>
    <row r="119" spans="8:12" ht="12">
      <c r="H119" s="5" t="s">
        <v>3</v>
      </c>
      <c r="J119" s="16">
        <f>INDEX($L$6:$L$107,J$112)</f>
        <v>0</v>
      </c>
      <c r="K119" s="16">
        <f>INDEX($L$6:$L$107,K$112)</f>
        <v>101.00000000000001</v>
      </c>
      <c r="L119" s="16">
        <f>INDEX($L$6:$L$107,L$112)</f>
        <v>35.8404465846309</v>
      </c>
    </row>
    <row r="120" spans="7:12" ht="12">
      <c r="G120" s="5" t="s">
        <v>18</v>
      </c>
      <c r="H120" s="5"/>
      <c r="J120" s="18">
        <f>MAX($B117-J116,0)</f>
        <v>0</v>
      </c>
      <c r="K120" s="18">
        <f>MAX($B117-K116,0)</f>
        <v>0</v>
      </c>
      <c r="L120" s="18">
        <f>MAX($B117-L116,0)</f>
        <v>0</v>
      </c>
    </row>
    <row r="122" ht="12">
      <c r="B122" t="s">
        <v>24</v>
      </c>
    </row>
    <row r="123" ht="12">
      <c r="B123" t="s">
        <v>25</v>
      </c>
    </row>
    <row r="126" ht="12">
      <c r="A126" t="s">
        <v>29</v>
      </c>
    </row>
    <row r="127" ht="12">
      <c r="A127" t="s">
        <v>30</v>
      </c>
    </row>
    <row r="128" ht="12">
      <c r="A128" t="s">
        <v>31</v>
      </c>
    </row>
    <row r="129" ht="12">
      <c r="A129" t="s">
        <v>32</v>
      </c>
    </row>
    <row r="130" ht="12">
      <c r="A130" t="s">
        <v>33</v>
      </c>
    </row>
    <row r="131" ht="12">
      <c r="A131" t="s">
        <v>34</v>
      </c>
    </row>
    <row r="132" ht="12">
      <c r="A132" s="19" t="s">
        <v>35</v>
      </c>
    </row>
  </sheetData>
  <hyperlinks>
    <hyperlink ref="A132" r:id="rId1" display="lundgren@valmarpro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Hiram Andrews</cp:lastModifiedBy>
  <dcterms:created xsi:type="dcterms:W3CDTF">2005-06-13T08:53:18Z</dcterms:created>
  <dcterms:modified xsi:type="dcterms:W3CDTF">2005-06-17T10:04:36Z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